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By role" sheetId="2" state="visible" r:id="rId4"/>
    <sheet name="Retention ROI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<sst xmlns="http://schemas.openxmlformats.org/spreadsheetml/2006/main" count="67" uniqueCount="65">
  <si>
    <t xml:space="preserve">Employee turnover cost workbook</t>
  </si>
  <si>
    <t xml:space="preserve">Calcority. Build the cost of one departure from your own numbers, for up to three roles, and test a retention effort.</t>
  </si>
  <si>
    <t xml:space="preserve">How to use</t>
  </si>
  <si>
    <t xml:space="preserve">1</t>
  </si>
  <si>
    <t xml:space="preserve">By role tab: three columns (entry, mid, senior) hold example values. Overwrite them with your own for each cost. The tab computes the cost per departure, as a share of salary, and the yearly cost for each group.</t>
  </si>
  <si>
    <t xml:space="preserve">2</t>
  </si>
  <si>
    <t xml:space="preserve">Retention ROI tab: pick the cost per departure, enter headcount, the current turnover rate and the cost of a retention effort, and see the net saving for reductions of 1 to 8 points.</t>
  </si>
  <si>
    <t xml:space="preserve">Colors</t>
  </si>
  <si>
    <t xml:space="preserve">Blue on yellow = you type. Black = formula. The example values are illustrations, not benchmarks.</t>
  </si>
  <si>
    <t xml:space="preserve">Definitions</t>
  </si>
  <si>
    <t xml:space="preserve">Cost per departure</t>
  </si>
  <si>
    <t xml:space="preserve">Separation + recruiting + vacancy + onboarding + ramp-up + other.</t>
  </si>
  <si>
    <t xml:space="preserve">Vacancy cost</t>
  </si>
  <si>
    <t xml:space="preserve">Days vacant × (loaded cost ÷ 260) × the share of the work that is not covered meanwhile.</t>
  </si>
  <si>
    <t xml:space="preserve">Ramp-up cost</t>
  </si>
  <si>
    <t xml:space="preserve">Months to full productivity × (loaded cost ÷ 12) × the average productivity shortfall in that time.</t>
  </si>
  <si>
    <t xml:space="preserve">Published figures</t>
  </si>
  <si>
    <t xml:space="preserve">One review of 30 case studies found a median of 21% of salary. Figures of 50% to 200% are widely quoted and were not traced to a primary source. Use them as a sanity check on your own build-up, not as inputs.</t>
  </si>
  <si>
    <t xml:space="preserve">Disclaimer</t>
  </si>
  <si>
    <t xml:space="preserve">Planning aid, not HR or accounting advice. Effects on morale, culture and client relationships are not counted unless entered under other costs.</t>
  </si>
  <si>
    <t xml:space="preserve">Cost per departure by role (example values: overwrite)</t>
  </si>
  <si>
    <t xml:space="preserve">Entry-level</t>
  </si>
  <si>
    <t xml:space="preserve">Mid-level</t>
  </si>
  <si>
    <t xml:space="preserve">Senior</t>
  </si>
  <si>
    <t xml:space="preserve">Annual salary</t>
  </si>
  <si>
    <t xml:space="preserve">Payroll taxes and benefits on top</t>
  </si>
  <si>
    <t xml:space="preserve">Employees in this group</t>
  </si>
  <si>
    <t xml:space="preserve">Annual turnover rate</t>
  </si>
  <si>
    <t xml:space="preserve">Separation: PTO payout, severance, exit admin</t>
  </si>
  <si>
    <t xml:space="preserve">Recruiting: ads, agency fees, checks</t>
  </si>
  <si>
    <t xml:space="preserve">Hiring team hours</t>
  </si>
  <si>
    <t xml:space="preserve">Loaded hourly rate of the hiring team</t>
  </si>
  <si>
    <t xml:space="preserve">Working days the seat is empty</t>
  </si>
  <si>
    <t xml:space="preserve">Share of the work not covered meanwhile</t>
  </si>
  <si>
    <t xml:space="preserve">Onboarding: equipment, courses, materials</t>
  </si>
  <si>
    <t xml:space="preserve">Manager and trainer hours</t>
  </si>
  <si>
    <t xml:space="preserve">Loaded hourly rate of the trainers</t>
  </si>
  <si>
    <t xml:space="preserve">Months to full productivity</t>
  </si>
  <si>
    <t xml:space="preserve">Average productivity shortfall in that time</t>
  </si>
  <si>
    <t xml:space="preserve">Other: revenue at risk, lost knowledge</t>
  </si>
  <si>
    <t xml:space="preserve">Results</t>
  </si>
  <si>
    <t xml:space="preserve">Loaded annual cost</t>
  </si>
  <si>
    <t xml:space="preserve">Separation</t>
  </si>
  <si>
    <t xml:space="preserve">Recruiting and hiring team time</t>
  </si>
  <si>
    <t xml:space="preserve">Vacancy</t>
  </si>
  <si>
    <t xml:space="preserve">Onboarding and training</t>
  </si>
  <si>
    <t xml:space="preserve">Ramp-up</t>
  </si>
  <si>
    <t xml:space="preserve">Other</t>
  </si>
  <si>
    <t xml:space="preserve">As a share of salary</t>
  </si>
  <si>
    <t xml:space="preserve">Vacancy and ramp-up as a share of the total</t>
  </si>
  <si>
    <t xml:space="preserve">Departures a year</t>
  </si>
  <si>
    <t xml:space="preserve">Cost per year</t>
  </si>
  <si>
    <t xml:space="preserve">Published median (review of 30 case studies, 21%)</t>
  </si>
  <si>
    <t xml:space="preserve">Widely quoted low end (50%)</t>
  </si>
  <si>
    <t xml:space="preserve">Widely quoted high end (200%)</t>
  </si>
  <si>
    <t xml:space="preserve">Total yearly cost across the three groups</t>
  </si>
  <si>
    <t xml:space="preserve">What a lower turnover rate is worth (example values: overwrite)</t>
  </si>
  <si>
    <t xml:space="preserve">Employees in the group</t>
  </si>
  <si>
    <t xml:space="preserve">Yearly cost of the retention effort</t>
  </si>
  <si>
    <t xml:space="preserve">Break-even: departures the effort must prevent</t>
  </si>
  <si>
    <t xml:space="preserve">Break-even: turnover points the effort must remove</t>
  </si>
  <si>
    <t xml:space="preserve">Turnover reduction (points)</t>
  </si>
  <si>
    <t xml:space="preserve">Departures avoided</t>
  </si>
  <si>
    <t xml:space="preserve">Yearly saving</t>
  </si>
  <si>
    <t xml:space="preserve">Net of the effort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</si>
</sst>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"/>
    <numFmt numFmtId="166" formatCode="0%"/>
    <numFmt numFmtId="167" formatCode="0"/>
    <numFmt numFmtId="168" formatCode="0.0"/>
    <numFmt numFmtId="169" formatCode="0.0%"/>
    <numFmt numFmtId="170" formatCode="\$#,##0;[RED]&quot;-$&quot;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43.5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15.75" hidden="false" customHeight="true" outlineLevel="0" collapsed="false">
      <c r="A7" s="5" t="s">
        <v>7</v>
      </c>
      <c r="B7" s="6" t="s">
        <v>8</v>
      </c>
    </row>
    <row r="8" customFormat="false" ht="15.75" hidden="false" customHeight="true" outlineLevel="0" collapsed="false">
      <c r="A8" s="3" t="s">
        <v>9</v>
      </c>
      <c r="B8" s="4"/>
    </row>
    <row r="9" customFormat="false" ht="15.75" hidden="false" customHeight="true" outlineLevel="0" collapsed="false">
      <c r="A9" s="5" t="s">
        <v>10</v>
      </c>
      <c r="B9" s="6" t="s">
        <v>11</v>
      </c>
    </row>
    <row r="10" customFormat="false" ht="15.75" hidden="false" customHeight="true" outlineLevel="0" collapsed="false">
      <c r="A10" s="5" t="s">
        <v>12</v>
      </c>
      <c r="B10" s="6" t="s">
        <v>13</v>
      </c>
    </row>
    <row r="11" customFormat="false" ht="15.75" hidden="false" customHeight="true" outlineLevel="0" collapsed="false">
      <c r="A11" s="5" t="s">
        <v>14</v>
      </c>
      <c r="B11" s="6" t="s">
        <v>15</v>
      </c>
    </row>
    <row r="12" customFormat="false" ht="43.5" hidden="false" customHeight="true" outlineLevel="0" collapsed="false">
      <c r="A12" s="5" t="s">
        <v>16</v>
      </c>
      <c r="B12" s="6" t="s">
        <v>17</v>
      </c>
    </row>
    <row r="13" customFormat="false" ht="30" hidden="false" customHeight="true" outlineLevel="0" collapsed="false">
      <c r="A13" s="5" t="s">
        <v>18</v>
      </c>
      <c r="B13" s="6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18"/>
  </cols>
  <sheetData>
    <row r="1" customFormat="false" ht="17.35" hidden="false" customHeight="false" outlineLevel="0" collapsed="false">
      <c r="A1" s="1" t="s">
        <v>20</v>
      </c>
    </row>
    <row r="3" customFormat="false" ht="15" hidden="false" customHeight="false" outlineLevel="0" collapsed="false">
      <c r="A3" s="7"/>
      <c r="B3" s="7" t="s">
        <v>21</v>
      </c>
      <c r="C3" s="7" t="s">
        <v>22</v>
      </c>
      <c r="D3" s="7" t="s">
        <v>23</v>
      </c>
    </row>
    <row r="4" customFormat="false" ht="15" hidden="false" customHeight="false" outlineLevel="0" collapsed="false">
      <c r="A4" s="8" t="s">
        <v>24</v>
      </c>
      <c r="B4" s="9" t="n">
        <v>35000</v>
      </c>
      <c r="C4" s="9" t="n">
        <v>65000</v>
      </c>
      <c r="D4" s="9" t="n">
        <v>120000</v>
      </c>
    </row>
    <row r="5" customFormat="false" ht="15" hidden="false" customHeight="false" outlineLevel="0" collapsed="false">
      <c r="A5" s="8" t="s">
        <v>25</v>
      </c>
      <c r="B5" s="10" t="n">
        <v>0.2</v>
      </c>
      <c r="C5" s="10" t="n">
        <v>0.25</v>
      </c>
      <c r="D5" s="10" t="n">
        <v>0.3</v>
      </c>
    </row>
    <row r="6" customFormat="false" ht="15" hidden="false" customHeight="false" outlineLevel="0" collapsed="false">
      <c r="A6" s="8" t="s">
        <v>26</v>
      </c>
      <c r="B6" s="11" t="n">
        <v>60</v>
      </c>
      <c r="C6" s="11" t="n">
        <v>120</v>
      </c>
      <c r="D6" s="11" t="n">
        <v>25</v>
      </c>
    </row>
    <row r="7" customFormat="false" ht="15" hidden="false" customHeight="false" outlineLevel="0" collapsed="false">
      <c r="A7" s="8" t="s">
        <v>27</v>
      </c>
      <c r="B7" s="10" t="n">
        <v>0.35</v>
      </c>
      <c r="C7" s="10" t="n">
        <v>0.22</v>
      </c>
      <c r="D7" s="10" t="n">
        <v>0.12</v>
      </c>
    </row>
    <row r="8" customFormat="false" ht="15" hidden="false" customHeight="false" outlineLevel="0" collapsed="false">
      <c r="A8" s="8" t="s">
        <v>28</v>
      </c>
      <c r="B8" s="9" t="n">
        <v>500</v>
      </c>
      <c r="C8" s="9" t="n">
        <v>1500</v>
      </c>
      <c r="D8" s="9" t="n">
        <v>6000</v>
      </c>
    </row>
    <row r="9" customFormat="false" ht="15" hidden="false" customHeight="false" outlineLevel="0" collapsed="false">
      <c r="A9" s="8" t="s">
        <v>29</v>
      </c>
      <c r="B9" s="9" t="n">
        <v>1200</v>
      </c>
      <c r="C9" s="9" t="n">
        <v>4700</v>
      </c>
      <c r="D9" s="9" t="n">
        <v>18000</v>
      </c>
    </row>
    <row r="10" customFormat="false" ht="15" hidden="false" customHeight="false" outlineLevel="0" collapsed="false">
      <c r="A10" s="8" t="s">
        <v>30</v>
      </c>
      <c r="B10" s="11" t="n">
        <v>8</v>
      </c>
      <c r="C10" s="11" t="n">
        <v>20</v>
      </c>
      <c r="D10" s="11" t="n">
        <v>60</v>
      </c>
    </row>
    <row r="11" customFormat="false" ht="15" hidden="false" customHeight="false" outlineLevel="0" collapsed="false">
      <c r="A11" s="8" t="s">
        <v>31</v>
      </c>
      <c r="B11" s="9" t="n">
        <v>40</v>
      </c>
      <c r="C11" s="9" t="n">
        <v>55</v>
      </c>
      <c r="D11" s="9" t="n">
        <v>90</v>
      </c>
    </row>
    <row r="12" customFormat="false" ht="15" hidden="false" customHeight="false" outlineLevel="0" collapsed="false">
      <c r="A12" s="8" t="s">
        <v>32</v>
      </c>
      <c r="B12" s="11" t="n">
        <v>14</v>
      </c>
      <c r="C12" s="11" t="n">
        <v>45</v>
      </c>
      <c r="D12" s="11" t="n">
        <v>75</v>
      </c>
    </row>
    <row r="13" customFormat="false" ht="15" hidden="false" customHeight="false" outlineLevel="0" collapsed="false">
      <c r="A13" s="8" t="s">
        <v>33</v>
      </c>
      <c r="B13" s="10" t="n">
        <v>0.5</v>
      </c>
      <c r="C13" s="10" t="n">
        <v>0.5</v>
      </c>
      <c r="D13" s="10" t="n">
        <v>0.6</v>
      </c>
    </row>
    <row r="14" customFormat="false" ht="15" hidden="false" customHeight="false" outlineLevel="0" collapsed="false">
      <c r="A14" s="8" t="s">
        <v>34</v>
      </c>
      <c r="B14" s="9" t="n">
        <v>300</v>
      </c>
      <c r="C14" s="9" t="n">
        <v>800</v>
      </c>
      <c r="D14" s="9" t="n">
        <v>3000</v>
      </c>
    </row>
    <row r="15" customFormat="false" ht="15" hidden="false" customHeight="false" outlineLevel="0" collapsed="false">
      <c r="A15" s="8" t="s">
        <v>35</v>
      </c>
      <c r="B15" s="11" t="n">
        <v>16</v>
      </c>
      <c r="C15" s="11" t="n">
        <v>30</v>
      </c>
      <c r="D15" s="11" t="n">
        <v>40</v>
      </c>
    </row>
    <row r="16" customFormat="false" ht="15" hidden="false" customHeight="false" outlineLevel="0" collapsed="false">
      <c r="A16" s="8" t="s">
        <v>36</v>
      </c>
      <c r="B16" s="9" t="n">
        <v>35</v>
      </c>
      <c r="C16" s="9" t="n">
        <v>60</v>
      </c>
      <c r="D16" s="9" t="n">
        <v>100</v>
      </c>
    </row>
    <row r="17" customFormat="false" ht="15" hidden="false" customHeight="false" outlineLevel="0" collapsed="false">
      <c r="A17" s="8" t="s">
        <v>37</v>
      </c>
      <c r="B17" s="12" t="n">
        <v>2</v>
      </c>
      <c r="C17" s="12" t="n">
        <v>4</v>
      </c>
      <c r="D17" s="12" t="n">
        <v>6</v>
      </c>
    </row>
    <row r="18" customFormat="false" ht="15" hidden="false" customHeight="false" outlineLevel="0" collapsed="false">
      <c r="A18" s="8" t="s">
        <v>38</v>
      </c>
      <c r="B18" s="10" t="n">
        <v>0.25</v>
      </c>
      <c r="C18" s="10" t="n">
        <v>0.35</v>
      </c>
      <c r="D18" s="10" t="n">
        <v>0.4</v>
      </c>
    </row>
    <row r="19" customFormat="false" ht="15" hidden="false" customHeight="false" outlineLevel="0" collapsed="false">
      <c r="A19" s="8" t="s">
        <v>39</v>
      </c>
      <c r="B19" s="9" t="n">
        <v>0</v>
      </c>
      <c r="C19" s="9" t="n">
        <v>0</v>
      </c>
      <c r="D19" s="9" t="n">
        <v>25000</v>
      </c>
    </row>
    <row r="21" customFormat="false" ht="15" hidden="false" customHeight="false" outlineLevel="0" collapsed="false">
      <c r="A21" s="3" t="s">
        <v>40</v>
      </c>
    </row>
    <row r="22" customFormat="false" ht="15" hidden="false" customHeight="false" outlineLevel="0" collapsed="false">
      <c r="A22" s="8" t="s">
        <v>41</v>
      </c>
      <c r="B22" s="13" t="n">
        <f aca="false">B4*(1+B5)</f>
        <v>42000</v>
      </c>
      <c r="C22" s="13" t="n">
        <f aca="false">C4*(1+C5)</f>
        <v>81250</v>
      </c>
      <c r="D22" s="13" t="n">
        <f aca="false">D4*(1+D5)</f>
        <v>156000</v>
      </c>
    </row>
    <row r="23" customFormat="false" ht="15" hidden="false" customHeight="false" outlineLevel="0" collapsed="false">
      <c r="A23" s="8" t="s">
        <v>42</v>
      </c>
      <c r="B23" s="13" t="n">
        <f aca="false">B8</f>
        <v>500</v>
      </c>
      <c r="C23" s="13" t="n">
        <f aca="false">C8</f>
        <v>1500</v>
      </c>
      <c r="D23" s="13" t="n">
        <f aca="false">D8</f>
        <v>6000</v>
      </c>
    </row>
    <row r="24" customFormat="false" ht="15" hidden="false" customHeight="false" outlineLevel="0" collapsed="false">
      <c r="A24" s="8" t="s">
        <v>43</v>
      </c>
      <c r="B24" s="13" t="n">
        <f aca="false">B9+B10*B11</f>
        <v>1520</v>
      </c>
      <c r="C24" s="13" t="n">
        <f aca="false">C9+C10*C11</f>
        <v>5800</v>
      </c>
      <c r="D24" s="13" t="n">
        <f aca="false">D9+D10*D11</f>
        <v>23400</v>
      </c>
    </row>
    <row r="25" customFormat="false" ht="15" hidden="false" customHeight="false" outlineLevel="0" collapsed="false">
      <c r="A25" s="8" t="s">
        <v>44</v>
      </c>
      <c r="B25" s="13" t="n">
        <f aca="false">B12*(B22/260)*B13</f>
        <v>1130.76923076923</v>
      </c>
      <c r="C25" s="13" t="n">
        <f aca="false">C12*(C22/260)*C13</f>
        <v>7031.25</v>
      </c>
      <c r="D25" s="13" t="n">
        <f aca="false">D12*(D22/260)*D13</f>
        <v>27000</v>
      </c>
    </row>
    <row r="26" customFormat="false" ht="15" hidden="false" customHeight="false" outlineLevel="0" collapsed="false">
      <c r="A26" s="8" t="s">
        <v>45</v>
      </c>
      <c r="B26" s="13" t="n">
        <f aca="false">B14+B15*B16</f>
        <v>860</v>
      </c>
      <c r="C26" s="13" t="n">
        <f aca="false">C14+C15*C16</f>
        <v>2600</v>
      </c>
      <c r="D26" s="13" t="n">
        <f aca="false">D14+D15*D16</f>
        <v>7000</v>
      </c>
    </row>
    <row r="27" customFormat="false" ht="15" hidden="false" customHeight="false" outlineLevel="0" collapsed="false">
      <c r="A27" s="8" t="s">
        <v>46</v>
      </c>
      <c r="B27" s="13" t="n">
        <f aca="false">B17*(B22/12)*B18</f>
        <v>1750</v>
      </c>
      <c r="C27" s="13" t="n">
        <f aca="false">C17*(C22/12)*C18</f>
        <v>9479.16666666667</v>
      </c>
      <c r="D27" s="13" t="n">
        <f aca="false">D17*(D22/12)*D18</f>
        <v>31200</v>
      </c>
    </row>
    <row r="28" customFormat="false" ht="15" hidden="false" customHeight="false" outlineLevel="0" collapsed="false">
      <c r="A28" s="8" t="s">
        <v>47</v>
      </c>
      <c r="B28" s="13" t="n">
        <f aca="false">B19</f>
        <v>0</v>
      </c>
      <c r="C28" s="13" t="n">
        <f aca="false">C19</f>
        <v>0</v>
      </c>
      <c r="D28" s="13" t="n">
        <f aca="false">D19</f>
        <v>25000</v>
      </c>
    </row>
    <row r="29" customFormat="false" ht="15" hidden="false" customHeight="false" outlineLevel="0" collapsed="false">
      <c r="A29" s="5" t="s">
        <v>10</v>
      </c>
      <c r="B29" s="14" t="n">
        <f aca="false">SUM(B23:B28)</f>
        <v>5760.76923076923</v>
      </c>
      <c r="C29" s="14" t="n">
        <f aca="false">SUM(C23:C28)</f>
        <v>26410.4166666667</v>
      </c>
      <c r="D29" s="14" t="n">
        <f aca="false">SUM(D23:D28)</f>
        <v>119600</v>
      </c>
    </row>
    <row r="30" customFormat="false" ht="15" hidden="false" customHeight="false" outlineLevel="0" collapsed="false">
      <c r="A30" s="8" t="s">
        <v>48</v>
      </c>
      <c r="B30" s="15" t="n">
        <f aca="false">IF(B4&gt;0,B29/B4,0)</f>
        <v>0.164593406593407</v>
      </c>
      <c r="C30" s="15" t="n">
        <f aca="false">IF(C4&gt;0,C29/C4,0)</f>
        <v>0.406314102564103</v>
      </c>
      <c r="D30" s="15" t="n">
        <f aca="false">IF(D4&gt;0,D29/D4,0)</f>
        <v>0.996666666666667</v>
      </c>
    </row>
    <row r="31" customFormat="false" ht="15" hidden="false" customHeight="false" outlineLevel="0" collapsed="false">
      <c r="A31" s="8" t="s">
        <v>49</v>
      </c>
      <c r="B31" s="16" t="n">
        <f aca="false">IF(B29&gt;0,(B25+B27)/B29,0)</f>
        <v>0.500066764588063</v>
      </c>
      <c r="C31" s="16" t="n">
        <f aca="false">IF(C29&gt;0,(C25+C27)/C29,0)</f>
        <v>0.625147905655912</v>
      </c>
      <c r="D31" s="16" t="n">
        <f aca="false">IF(D29&gt;0,(D25+D27)/D29,0)</f>
        <v>0.486622073578595</v>
      </c>
    </row>
    <row r="32" customFormat="false" ht="15" hidden="false" customHeight="false" outlineLevel="0" collapsed="false">
      <c r="A32" s="8" t="s">
        <v>50</v>
      </c>
      <c r="B32" s="17" t="n">
        <f aca="false">B6*B7</f>
        <v>21</v>
      </c>
      <c r="C32" s="17" t="n">
        <f aca="false">C6*C7</f>
        <v>26.4</v>
      </c>
      <c r="D32" s="17" t="n">
        <f aca="false">D6*D7</f>
        <v>3</v>
      </c>
    </row>
    <row r="33" customFormat="false" ht="15" hidden="false" customHeight="false" outlineLevel="0" collapsed="false">
      <c r="A33" s="5" t="s">
        <v>51</v>
      </c>
      <c r="B33" s="14" t="n">
        <f aca="false">B32*B29</f>
        <v>120976.153846154</v>
      </c>
      <c r="C33" s="14" t="n">
        <f aca="false">C32*C29</f>
        <v>697235</v>
      </c>
      <c r="D33" s="14" t="n">
        <f aca="false">D32*D29</f>
        <v>358800</v>
      </c>
    </row>
    <row r="34" customFormat="false" ht="15" hidden="false" customHeight="false" outlineLevel="0" collapsed="false">
      <c r="A34" s="8" t="s">
        <v>52</v>
      </c>
      <c r="B34" s="13" t="n">
        <f aca="false">B4*0.21</f>
        <v>7350</v>
      </c>
      <c r="C34" s="13" t="n">
        <f aca="false">C4*0.21</f>
        <v>13650</v>
      </c>
      <c r="D34" s="13" t="n">
        <f aca="false">D4*0.21</f>
        <v>25200</v>
      </c>
    </row>
    <row r="35" customFormat="false" ht="15" hidden="false" customHeight="false" outlineLevel="0" collapsed="false">
      <c r="A35" s="8" t="s">
        <v>53</v>
      </c>
      <c r="B35" s="13" t="n">
        <f aca="false">B4*0.5</f>
        <v>17500</v>
      </c>
      <c r="C35" s="13" t="n">
        <f aca="false">C4*0.5</f>
        <v>32500</v>
      </c>
      <c r="D35" s="13" t="n">
        <f aca="false">D4*0.5</f>
        <v>60000</v>
      </c>
    </row>
    <row r="36" customFormat="false" ht="15" hidden="false" customHeight="false" outlineLevel="0" collapsed="false">
      <c r="A36" s="8" t="s">
        <v>54</v>
      </c>
      <c r="B36" s="13" t="n">
        <f aca="false">B4*2</f>
        <v>70000</v>
      </c>
      <c r="C36" s="13" t="n">
        <f aca="false">C4*2</f>
        <v>130000</v>
      </c>
      <c r="D36" s="13" t="n">
        <f aca="false">D4*2</f>
        <v>240000</v>
      </c>
    </row>
    <row r="37" customFormat="false" ht="15" hidden="false" customHeight="false" outlineLevel="0" collapsed="false">
      <c r="A37" s="5" t="s">
        <v>55</v>
      </c>
      <c r="B37" s="18" t="n">
        <f aca="false">SUM(B33:D33)</f>
        <v>1177011.15384615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5" min="2" style="0" width="18"/>
  </cols>
  <sheetData>
    <row r="1" customFormat="false" ht="17.35" hidden="false" customHeight="false" outlineLevel="0" collapsed="false">
      <c r="A1" s="1" t="s">
        <v>56</v>
      </c>
    </row>
    <row r="3" customFormat="false" ht="15" hidden="false" customHeight="false" outlineLevel="0" collapsed="false">
      <c r="A3" s="8" t="s">
        <v>10</v>
      </c>
      <c r="B3" s="13" t="n">
        <f aca="false">'By role'!C29</f>
        <v>26410.4166666667</v>
      </c>
    </row>
    <row r="4" customFormat="false" ht="15" hidden="false" customHeight="false" outlineLevel="0" collapsed="false">
      <c r="A4" s="8" t="s">
        <v>57</v>
      </c>
      <c r="B4" s="11" t="n">
        <v>120</v>
      </c>
    </row>
    <row r="5" customFormat="false" ht="15" hidden="false" customHeight="false" outlineLevel="0" collapsed="false">
      <c r="A5" s="8" t="s">
        <v>58</v>
      </c>
      <c r="B5" s="9" t="n">
        <v>80000</v>
      </c>
    </row>
    <row r="6" customFormat="false" ht="15" hidden="false" customHeight="false" outlineLevel="0" collapsed="false">
      <c r="A6" s="8" t="s">
        <v>59</v>
      </c>
      <c r="B6" s="17" t="n">
        <f aca="false">IF(B3&gt;0,B5/B3,0)</f>
        <v>3.02910783308354</v>
      </c>
    </row>
    <row r="7" customFormat="false" ht="15" hidden="false" customHeight="false" outlineLevel="0" collapsed="false">
      <c r="A7" s="8" t="s">
        <v>60</v>
      </c>
      <c r="B7" s="17" t="n">
        <f aca="false">IF(AND(B3&gt;0,B4&gt;0),B5/(B3*B4)*100,0)</f>
        <v>2.52425652756962</v>
      </c>
    </row>
    <row r="9" customFormat="false" ht="15" hidden="false" customHeight="false" outlineLevel="0" collapsed="false">
      <c r="A9" s="19" t="s">
        <v>61</v>
      </c>
      <c r="B9" s="19" t="s">
        <v>62</v>
      </c>
      <c r="C9" s="19" t="s">
        <v>63</v>
      </c>
      <c r="D9" s="19" t="s">
        <v>64</v>
      </c>
    </row>
    <row r="10" customFormat="false" ht="15" hidden="false" customHeight="false" outlineLevel="0" collapsed="false">
      <c r="A10" s="20" t="n">
        <v>1</v>
      </c>
      <c r="B10" s="17" t="n">
        <f aca="false">$B$4*A10/100</f>
        <v>1.2</v>
      </c>
      <c r="C10" s="13" t="n">
        <f aca="false">B10*$B$3</f>
        <v>31692.5</v>
      </c>
      <c r="D10" s="21" t="n">
        <f aca="false">C10-$B$5</f>
        <v>-48307.5</v>
      </c>
    </row>
    <row r="11" customFormat="false" ht="15" hidden="false" customHeight="false" outlineLevel="0" collapsed="false">
      <c r="A11" s="20" t="n">
        <v>2</v>
      </c>
      <c r="B11" s="17" t="n">
        <f aca="false">$B$4*A11/100</f>
        <v>2.4</v>
      </c>
      <c r="C11" s="13" t="n">
        <f aca="false">B11*$B$3</f>
        <v>63385</v>
      </c>
      <c r="D11" s="21" t="n">
        <f aca="false">C11-$B$5</f>
        <v>-16615</v>
      </c>
    </row>
    <row r="12" customFormat="false" ht="15" hidden="false" customHeight="false" outlineLevel="0" collapsed="false">
      <c r="A12" s="20" t="n">
        <v>3</v>
      </c>
      <c r="B12" s="17" t="n">
        <f aca="false">$B$4*A12/100</f>
        <v>3.6</v>
      </c>
      <c r="C12" s="13" t="n">
        <f aca="false">B12*$B$3</f>
        <v>95077.5</v>
      </c>
      <c r="D12" s="21" t="n">
        <f aca="false">C12-$B$5</f>
        <v>15077.5</v>
      </c>
    </row>
    <row r="13" customFormat="false" ht="15" hidden="false" customHeight="false" outlineLevel="0" collapsed="false">
      <c r="A13" s="20" t="n">
        <v>4</v>
      </c>
      <c r="B13" s="17" t="n">
        <f aca="false">$B$4*A13/100</f>
        <v>4.8</v>
      </c>
      <c r="C13" s="13" t="n">
        <f aca="false">B13*$B$3</f>
        <v>126770</v>
      </c>
      <c r="D13" s="21" t="n">
        <f aca="false">C13-$B$5</f>
        <v>46770</v>
      </c>
    </row>
    <row r="14" customFormat="false" ht="15" hidden="false" customHeight="false" outlineLevel="0" collapsed="false">
      <c r="A14" s="20" t="n">
        <v>5</v>
      </c>
      <c r="B14" s="17" t="n">
        <f aca="false">$B$4*A14/100</f>
        <v>6</v>
      </c>
      <c r="C14" s="13" t="n">
        <f aca="false">B14*$B$3</f>
        <v>158462.5</v>
      </c>
      <c r="D14" s="21" t="n">
        <f aca="false">C14-$B$5</f>
        <v>78462.5</v>
      </c>
    </row>
    <row r="15" customFormat="false" ht="15" hidden="false" customHeight="false" outlineLevel="0" collapsed="false">
      <c r="A15" s="20" t="n">
        <v>6</v>
      </c>
      <c r="B15" s="17" t="n">
        <f aca="false">$B$4*A15/100</f>
        <v>7.2</v>
      </c>
      <c r="C15" s="13" t="n">
        <f aca="false">B15*$B$3</f>
        <v>190155</v>
      </c>
      <c r="D15" s="21" t="n">
        <f aca="false">C15-$B$5</f>
        <v>110155</v>
      </c>
    </row>
    <row r="16" customFormat="false" ht="15" hidden="false" customHeight="false" outlineLevel="0" collapsed="false">
      <c r="A16" s="20" t="n">
        <v>7</v>
      </c>
      <c r="B16" s="17" t="n">
        <f aca="false">$B$4*A16/100</f>
        <v>8.4</v>
      </c>
      <c r="C16" s="13" t="n">
        <f aca="false">B16*$B$3</f>
        <v>221847.5</v>
      </c>
      <c r="D16" s="21" t="n">
        <f aca="false">C16-$B$5</f>
        <v>141847.5</v>
      </c>
    </row>
    <row r="17" customFormat="false" ht="15" hidden="false" customHeight="false" outlineLevel="0" collapsed="false">
      <c r="A17" s="20" t="n">
        <v>8</v>
      </c>
      <c r="B17" s="17" t="n">
        <f aca="false">$B$4*A17/100</f>
        <v>9.6</v>
      </c>
      <c r="C17" s="13" t="n">
        <f aca="false">B17*$B$3</f>
        <v>253540</v>
      </c>
      <c r="D17" s="21" t="n">
        <f aca="false">C17-$B$5</f>
        <v>173540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2026-09-20T13:06:44Z</dcterms:created>
  <dc:creator>openpyxl</dc:creator>
  <dc:description/>
  <dc:language>en-US</dc:language>
  <cp:lastModifiedBy/>
  <dcterms:modified xsi:type="dcterms:W3CDTF">2026-09-20T13:06:44Z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