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Cap table" sheetId="2" state="visible" r:id="rId4"/>
    <sheet name="Offer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<sst xmlns="http://schemas.openxmlformats.org/spreadsheetml/2006/main" count="57" uniqueCount="55">
  <si>
    <t xml:space="preserve">Term sheet comparison workbook</t>
  </si>
  <si>
    <t xml:space="preserve">Calcority. Compare up to three priced-round offers on what they leave the existing holders, not on the headline valuation.</t>
  </si>
  <si>
    <t xml:space="preserve">How to use</t>
  </si>
  <si>
    <t xml:space="preserve">1</t>
  </si>
  <si>
    <t xml:space="preserve">Cap table tab: enter the shares held by existing holders (founders, angels, anyone who is not in the option pool) and the existing option pool.</t>
  </si>
  <si>
    <t xml:space="preserve">2</t>
  </si>
  <si>
    <t xml:space="preserve">Offers tab: enter up to three offers: pre-money valuation, investment, target option pool after the round, and whether the pool is created before the investment (pre-money) or after it.</t>
  </si>
  <si>
    <t xml:space="preserve">3</t>
  </si>
  <si>
    <t xml:space="preserve">Read the last block: effective pre-money, the ownership of existing holders, and the price per share for each offer. The best offer for the existing holders is the one with the highest effective pre-money and ownership, not the highest headline.</t>
  </si>
  <si>
    <t xml:space="preserve">Colors</t>
  </si>
  <si>
    <t xml:space="preserve">Blue on yellow = you type. Black = formula. Example values are pre-filled; overwrite them.</t>
  </si>
  <si>
    <t xml:space="preserve">Key rules</t>
  </si>
  <si>
    <t xml:space="preserve">Post-money</t>
  </si>
  <si>
    <t xml:space="preserve">Pre-money + investment. The investor's ownership is investment ÷ post-money.</t>
  </si>
  <si>
    <t xml:space="preserve">Pre-money pool</t>
  </si>
  <si>
    <t xml:space="preserve">The pool is created before the investment, so only existing holders are diluted by it. The price per share falls.</t>
  </si>
  <si>
    <t xml:space="preserve">Post-money pool</t>
  </si>
  <si>
    <t xml:space="preserve">The pool is created after the investment, so every holder, including the investor, is diluted. The price per share is unaffected.</t>
  </si>
  <si>
    <t xml:space="preserve">Effective pre-money</t>
  </si>
  <si>
    <t xml:space="preserve">Existing shares × the price per share. It is what the existing holders' stake is worth at the round price.</t>
  </si>
  <si>
    <t xml:space="preserve">Not modeled</t>
  </si>
  <si>
    <t xml:space="preserve">Liquidation preferences, participation, anti-dilution, convertible instruments, and other terms that affect the outcome.</t>
  </si>
  <si>
    <t xml:space="preserve">Disclaimer</t>
  </si>
  <si>
    <t xml:space="preserve">Planning aid, not legal or investment advice. Have counsel review any term sheet.</t>
  </si>
  <si>
    <t xml:space="preserve">Cap table before the round (example values: overwrite)</t>
  </si>
  <si>
    <t xml:space="preserve">Existing shares (founders and other holders, not the pool)</t>
  </si>
  <si>
    <t xml:space="preserve">Existing option pool (granted and available)</t>
  </si>
  <si>
    <t xml:space="preserve">Offers</t>
  </si>
  <si>
    <t xml:space="preserve">Offer A</t>
  </si>
  <si>
    <t xml:space="preserve">Offer B</t>
  </si>
  <si>
    <t xml:space="preserve">Offer C</t>
  </si>
  <si>
    <t xml:space="preserve">Pre-money valuation (headline)</t>
  </si>
  <si>
    <t xml:space="preserve">Investment</t>
  </si>
  <si>
    <t xml:space="preserve">Target option pool after the round</t>
  </si>
  <si>
    <t xml:space="preserve">Pool is created</t>
  </si>
  <si>
    <t xml:space="preserve">Pre-money</t>
  </si>
  <si>
    <t xml:space="preserve">Working</t>
  </si>
  <si>
    <t xml:space="preserve">Post-money valuation</t>
  </si>
  <si>
    <t xml:space="preserve">Investor share, investment ÷ post-money</t>
  </si>
  <si>
    <t xml:space="preserve">Fully diluted shares if the pool is created before (pre-money)</t>
  </si>
  <si>
    <t xml:space="preserve">Pool shares if created before</t>
  </si>
  <si>
    <t xml:space="preserve">Fully diluted shares before the pool top-up (pool after)</t>
  </si>
  <si>
    <t xml:space="preserve">Pool top-up shares if created after</t>
  </si>
  <si>
    <t xml:space="preserve">Results for each offer</t>
  </si>
  <si>
    <t xml:space="preserve">Fully diluted shares after the round</t>
  </si>
  <si>
    <t xml:space="preserve">Pool shares after the round</t>
  </si>
  <si>
    <t xml:space="preserve">Shares issued to the investor</t>
  </si>
  <si>
    <t xml:space="preserve">Price per share</t>
  </si>
  <si>
    <t xml:space="preserve">Existing holders own</t>
  </si>
  <si>
    <t xml:space="preserve">Investor owns</t>
  </si>
  <si>
    <t xml:space="preserve">Option pool is</t>
  </si>
  <si>
    <t xml:space="preserve">Effective pre-money for existing holders</t>
  </si>
  <si>
    <t xml:space="preserve">Headline pre-money less effective pre-money</t>
  </si>
  <si>
    <t xml:space="preserve">Rank on effective pre-money (1 = best)</t>
  </si>
  <si>
    <t xml:space="preserve">The offer with the highest headline valuation is not always the best for the existing holders. Compare rows 22 and 25.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</si>
</sst>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\$#,##0"/>
    <numFmt numFmtId="167" formatCode="0.0%"/>
    <numFmt numFmtId="168" formatCode="0.00%"/>
    <numFmt numFmtId="169" formatCode="\$0.0000"/>
    <numFmt numFmtId="170" formatCode="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  <fill>
      <patternFill patternType="solid">
        <fgColor rgb="FFFFF2CC"/>
        <bgColor rgb="FFFFFFFF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5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0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.75" hidden="false" customHeight="true" outlineLevel="0" collapsed="false">
      <c r="A4" s="3" t="s">
        <v>2</v>
      </c>
      <c r="B4" s="4"/>
    </row>
    <row r="5" customFormat="false" ht="30" hidden="false" customHeight="true" outlineLevel="0" collapsed="false">
      <c r="A5" s="5" t="s">
        <v>3</v>
      </c>
      <c r="B5" s="6" t="s">
        <v>4</v>
      </c>
    </row>
    <row r="6" customFormat="false" ht="30" hidden="false" customHeight="true" outlineLevel="0" collapsed="false">
      <c r="A6" s="5" t="s">
        <v>5</v>
      </c>
      <c r="B6" s="6" t="s">
        <v>6</v>
      </c>
    </row>
    <row r="7" customFormat="false" ht="30" hidden="false" customHeight="true" outlineLevel="0" collapsed="false">
      <c r="A7" s="5" t="s">
        <v>7</v>
      </c>
      <c r="B7" s="6" t="s">
        <v>8</v>
      </c>
    </row>
    <row r="8" customFormat="false" ht="15.75" hidden="false" customHeight="true" outlineLevel="0" collapsed="false">
      <c r="A8" s="5" t="s">
        <v>9</v>
      </c>
      <c r="B8" s="6" t="s">
        <v>10</v>
      </c>
    </row>
    <row r="9" customFormat="false" ht="15.75" hidden="false" customHeight="true" outlineLevel="0" collapsed="false">
      <c r="A9" s="3" t="s">
        <v>11</v>
      </c>
      <c r="B9" s="4"/>
    </row>
    <row r="10" customFormat="false" ht="15.75" hidden="false" customHeight="true" outlineLevel="0" collapsed="false">
      <c r="A10" s="5" t="s">
        <v>12</v>
      </c>
      <c r="B10" s="6" t="s">
        <v>13</v>
      </c>
    </row>
    <row r="11" customFormat="false" ht="30" hidden="false" customHeight="true" outlineLevel="0" collapsed="false">
      <c r="A11" s="5" t="s">
        <v>14</v>
      </c>
      <c r="B11" s="6" t="s">
        <v>15</v>
      </c>
    </row>
    <row r="12" customFormat="false" ht="30" hidden="false" customHeight="true" outlineLevel="0" collapsed="false">
      <c r="A12" s="5" t="s">
        <v>16</v>
      </c>
      <c r="B12" s="6" t="s">
        <v>17</v>
      </c>
    </row>
    <row r="13" customFormat="false" ht="30" hidden="false" customHeight="true" outlineLevel="0" collapsed="false">
      <c r="A13" s="5" t="s">
        <v>18</v>
      </c>
      <c r="B13" s="6" t="s">
        <v>19</v>
      </c>
    </row>
    <row r="14" customFormat="false" ht="30" hidden="false" customHeight="true" outlineLevel="0" collapsed="false">
      <c r="A14" s="5" t="s">
        <v>20</v>
      </c>
      <c r="B14" s="6" t="s">
        <v>21</v>
      </c>
    </row>
    <row r="15" customFormat="false" ht="15.75" hidden="false" customHeight="true" outlineLevel="0" collapsed="false">
      <c r="A15" s="5" t="s">
        <v>22</v>
      </c>
      <c r="B15" s="6" t="s">
        <v>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18"/>
  </cols>
  <sheetData>
    <row r="1" customFormat="false" ht="17.35" hidden="false" customHeight="false" outlineLevel="0" collapsed="false">
      <c r="A1" s="1" t="s">
        <v>24</v>
      </c>
    </row>
    <row r="3" customFormat="false" ht="15" hidden="false" customHeight="false" outlineLevel="0" collapsed="false">
      <c r="A3" s="7" t="s">
        <v>25</v>
      </c>
      <c r="B3" s="8" t="n">
        <v>8000000</v>
      </c>
    </row>
    <row r="4" customFormat="false" ht="15" hidden="false" customHeight="false" outlineLevel="0" collapsed="false">
      <c r="A4" s="7" t="s">
        <v>26</v>
      </c>
      <c r="B4" s="8" t="n"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9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4" min="2" style="0" width="18"/>
  </cols>
  <sheetData>
    <row r="1" customFormat="false" ht="17.35" hidden="false" customHeight="false" outlineLevel="0" collapsed="false">
      <c r="A1" s="1" t="s">
        <v>27</v>
      </c>
    </row>
    <row r="3" customFormat="false" ht="15" hidden="false" customHeight="false" outlineLevel="0" collapsed="false">
      <c r="A3" s="9"/>
      <c r="B3" s="9" t="s">
        <v>28</v>
      </c>
      <c r="C3" s="9" t="s">
        <v>29</v>
      </c>
      <c r="D3" s="9" t="s">
        <v>30</v>
      </c>
    </row>
    <row r="4" customFormat="false" ht="15" hidden="false" customHeight="false" outlineLevel="0" collapsed="false">
      <c r="A4" s="7" t="s">
        <v>31</v>
      </c>
      <c r="B4" s="10" t="n">
        <v>8000000</v>
      </c>
      <c r="C4" s="10" t="n">
        <v>7000000</v>
      </c>
      <c r="D4" s="10" t="n">
        <v>9000000</v>
      </c>
    </row>
    <row r="5" customFormat="false" ht="15" hidden="false" customHeight="false" outlineLevel="0" collapsed="false">
      <c r="A5" s="7" t="s">
        <v>32</v>
      </c>
      <c r="B5" s="10" t="n">
        <v>2000000</v>
      </c>
      <c r="C5" s="10" t="n">
        <v>2000000</v>
      </c>
      <c r="D5" s="10" t="n">
        <v>2000000</v>
      </c>
    </row>
    <row r="6" customFormat="false" ht="15" hidden="false" customHeight="false" outlineLevel="0" collapsed="false">
      <c r="A6" s="7" t="s">
        <v>33</v>
      </c>
      <c r="B6" s="11" t="n">
        <v>0.15</v>
      </c>
      <c r="C6" s="11" t="n">
        <v>0.1</v>
      </c>
      <c r="D6" s="11" t="n">
        <v>0.2</v>
      </c>
    </row>
    <row r="7" customFormat="false" ht="15" hidden="false" customHeight="false" outlineLevel="0" collapsed="false">
      <c r="A7" s="7" t="s">
        <v>34</v>
      </c>
      <c r="B7" s="12" t="s">
        <v>35</v>
      </c>
      <c r="C7" s="12" t="s">
        <v>12</v>
      </c>
      <c r="D7" s="12" t="s">
        <v>35</v>
      </c>
    </row>
    <row r="9" customFormat="false" ht="15" hidden="false" customHeight="false" outlineLevel="0" collapsed="false">
      <c r="A9" s="3" t="s">
        <v>36</v>
      </c>
    </row>
    <row r="10" customFormat="false" ht="15" hidden="false" customHeight="false" outlineLevel="0" collapsed="false">
      <c r="A10" s="7" t="s">
        <v>37</v>
      </c>
      <c r="B10" s="13" t="n">
        <f aca="false">B4+B5</f>
        <v>10000000</v>
      </c>
      <c r="C10" s="13" t="n">
        <f aca="false">C4+C5</f>
        <v>9000000</v>
      </c>
      <c r="D10" s="13" t="n">
        <f aca="false">D4+D5</f>
        <v>11000000</v>
      </c>
    </row>
    <row r="11" customFormat="false" ht="15" hidden="false" customHeight="false" outlineLevel="0" collapsed="false">
      <c r="A11" s="7" t="s">
        <v>38</v>
      </c>
      <c r="B11" s="14" t="n">
        <f aca="false">IF(B10&gt;0,B5/B10,0)</f>
        <v>0.2</v>
      </c>
      <c r="C11" s="14" t="n">
        <f aca="false">IF(C10&gt;0,C5/C10,0)</f>
        <v>0.222222222222222</v>
      </c>
      <c r="D11" s="14" t="n">
        <f aca="false">IF(D10&gt;0,D5/D10,0)</f>
        <v>0.181818181818182</v>
      </c>
    </row>
    <row r="12" customFormat="false" ht="15" hidden="false" customHeight="false" outlineLevel="0" collapsed="false">
      <c r="A12" s="7" t="s">
        <v>39</v>
      </c>
      <c r="B12" s="15" t="n">
        <f aca="false">IF(AND(B6&gt;0,1-B6-B11&gt;0,B6*'Cap table'!$B$3/(1-B6-B11)&gt;'Cap table'!$B$4),'Cap table'!$B$3/(1-B6-B11),('Cap table'!$B$3+'Cap table'!$B$4)/(1-B11))</f>
        <v>12307692.3076923</v>
      </c>
      <c r="C12" s="15" t="n">
        <f aca="false">IF(AND(C6&gt;0,1-C6-C11&gt;0,C6*'Cap table'!$B$3/(1-C6-C11)&gt;'Cap table'!$B$4),'Cap table'!$B$3/(1-C6-C11),('Cap table'!$B$3+'Cap table'!$B$4)/(1-C11))</f>
        <v>11803278.6885246</v>
      </c>
      <c r="D12" s="15" t="n">
        <f aca="false">IF(AND(D6&gt;0,1-D6-D11&gt;0,D6*'Cap table'!$B$3/(1-D6-D11)&gt;'Cap table'!$B$4),'Cap table'!$B$3/(1-D6-D11),('Cap table'!$B$3+'Cap table'!$B$4)/(1-D11))</f>
        <v>12941176.4705882</v>
      </c>
    </row>
    <row r="13" customFormat="false" ht="15" hidden="false" customHeight="false" outlineLevel="0" collapsed="false">
      <c r="A13" s="7" t="s">
        <v>40</v>
      </c>
      <c r="B13" s="15" t="n">
        <f aca="false">IF(AND(B6&gt;0,1-B6-B11&gt;0,B6*'Cap table'!$B$3/(1-B6-B11)&gt;'Cap table'!$B$4),B6*B12,'Cap table'!$B$4)</f>
        <v>1846153.84615385</v>
      </c>
      <c r="C13" s="15" t="n">
        <f aca="false">IF(AND(C6&gt;0,1-C6-C11&gt;0,C6*'Cap table'!$B$3/(1-C6-C11)&gt;'Cap table'!$B$4),C6*C12,'Cap table'!$B$4)</f>
        <v>1180327.86885246</v>
      </c>
      <c r="D13" s="15" t="n">
        <f aca="false">IF(AND(D6&gt;0,1-D6-D11&gt;0,D6*'Cap table'!$B$3/(1-D6-D11)&gt;'Cap table'!$B$4),D6*D12,'Cap table'!$B$4)</f>
        <v>2588235.29411765</v>
      </c>
    </row>
    <row r="14" customFormat="false" ht="15" hidden="false" customHeight="false" outlineLevel="0" collapsed="false">
      <c r="A14" s="7" t="s">
        <v>41</v>
      </c>
      <c r="B14" s="15" t="n">
        <f aca="false">('Cap table'!$B$3+'Cap table'!$B$4)/(1-B11)</f>
        <v>10000000</v>
      </c>
      <c r="C14" s="15" t="n">
        <f aca="false">('Cap table'!$B$3+'Cap table'!$B$4)/(1-C11)</f>
        <v>10285714.2857143</v>
      </c>
      <c r="D14" s="15" t="n">
        <f aca="false">('Cap table'!$B$3+'Cap table'!$B$4)/(1-D11)</f>
        <v>9777777.77777778</v>
      </c>
    </row>
    <row r="15" customFormat="false" ht="15" hidden="false" customHeight="false" outlineLevel="0" collapsed="false">
      <c r="A15" s="7" t="s">
        <v>42</v>
      </c>
      <c r="B15" s="15" t="n">
        <f aca="false">IF(AND(B6&gt;0,B6*B14&gt;'Cap table'!$B$4),(B6*B14-'Cap table'!$B$4)/(1-B6),0)</f>
        <v>1764705.88235294</v>
      </c>
      <c r="C15" s="15" t="n">
        <f aca="false">IF(AND(C6&gt;0,C6*C14&gt;'Cap table'!$B$4),(C6*C14-'Cap table'!$B$4)/(1-C6),0)</f>
        <v>1142857.14285714</v>
      </c>
      <c r="D15" s="15" t="n">
        <f aca="false">IF(AND(D6&gt;0,D6*D14&gt;'Cap table'!$B$4),(D6*D14-'Cap table'!$B$4)/(1-D6),0)</f>
        <v>2444444.44444444</v>
      </c>
    </row>
    <row r="17" customFormat="false" ht="15" hidden="false" customHeight="false" outlineLevel="0" collapsed="false">
      <c r="A17" s="3" t="s">
        <v>43</v>
      </c>
    </row>
    <row r="18" customFormat="false" ht="15" hidden="false" customHeight="false" outlineLevel="0" collapsed="false">
      <c r="A18" s="7" t="s">
        <v>44</v>
      </c>
      <c r="B18" s="15" t="n">
        <f aca="false">IF(B7="Pre-money",B12,B14+B15)</f>
        <v>12307692.3076923</v>
      </c>
      <c r="C18" s="15" t="n">
        <f aca="false">IF(C7="Pre-money",C12,C14+C15)</f>
        <v>11428571.4285714</v>
      </c>
      <c r="D18" s="15" t="n">
        <f aca="false">IF(D7="Pre-money",D12,D14+D15)</f>
        <v>12941176.4705882</v>
      </c>
    </row>
    <row r="19" customFormat="false" ht="15" hidden="false" customHeight="false" outlineLevel="0" collapsed="false">
      <c r="A19" s="7" t="s">
        <v>45</v>
      </c>
      <c r="B19" s="15" t="n">
        <f aca="false">IF(B7="Pre-money",B13,'Cap table'!$B$4+B15)</f>
        <v>1846153.84615385</v>
      </c>
      <c r="C19" s="15" t="n">
        <f aca="false">IF(C7="Pre-money",C13,'Cap table'!$B$4+C15)</f>
        <v>1142857.14285714</v>
      </c>
      <c r="D19" s="15" t="n">
        <f aca="false">IF(D7="Pre-money",D13,'Cap table'!$B$4+D15)</f>
        <v>2588235.29411765</v>
      </c>
    </row>
    <row r="20" customFormat="false" ht="15" hidden="false" customHeight="false" outlineLevel="0" collapsed="false">
      <c r="A20" s="7" t="s">
        <v>46</v>
      </c>
      <c r="B20" s="15" t="n">
        <f aca="false">IF(B7="Pre-money",B11*B12,B11*B14)</f>
        <v>2461538.46153846</v>
      </c>
      <c r="C20" s="15" t="n">
        <f aca="false">IF(C7="Pre-money",C11*C12,C11*C14)</f>
        <v>2285714.28571429</v>
      </c>
      <c r="D20" s="15" t="n">
        <f aca="false">IF(D7="Pre-money",D11*D12,D11*D14)</f>
        <v>2352941.17647059</v>
      </c>
    </row>
    <row r="21" customFormat="false" ht="15" hidden="false" customHeight="false" outlineLevel="0" collapsed="false">
      <c r="A21" s="7" t="s">
        <v>47</v>
      </c>
      <c r="B21" s="16" t="n">
        <f aca="false">IF(B7="Pre-money",B10/B12,B10/B14)</f>
        <v>0.8125</v>
      </c>
      <c r="C21" s="16" t="n">
        <f aca="false">IF(C7="Pre-money",C10/C12,C10/C14)</f>
        <v>0.875</v>
      </c>
      <c r="D21" s="16" t="n">
        <f aca="false">IF(D7="Pre-money",D10/D12,D10/D14)</f>
        <v>0.85</v>
      </c>
    </row>
    <row r="22" customFormat="false" ht="15" hidden="false" customHeight="false" outlineLevel="0" collapsed="false">
      <c r="A22" s="5" t="s">
        <v>48</v>
      </c>
      <c r="B22" s="17" t="n">
        <f aca="false">'Cap table'!$B$3/B18</f>
        <v>0.65</v>
      </c>
      <c r="C22" s="17" t="n">
        <f aca="false">'Cap table'!$B$3/C18</f>
        <v>0.7</v>
      </c>
      <c r="D22" s="17" t="n">
        <f aca="false">'Cap table'!$B$3/D18</f>
        <v>0.618181818181818</v>
      </c>
    </row>
    <row r="23" customFormat="false" ht="15" hidden="false" customHeight="false" outlineLevel="0" collapsed="false">
      <c r="A23" s="7" t="s">
        <v>49</v>
      </c>
      <c r="B23" s="17" t="n">
        <f aca="false">B20/B18</f>
        <v>0.2</v>
      </c>
      <c r="C23" s="17" t="n">
        <f aca="false">C20/C18</f>
        <v>0.2</v>
      </c>
      <c r="D23" s="17" t="n">
        <f aca="false">D20/D18</f>
        <v>0.181818181818182</v>
      </c>
    </row>
    <row r="24" customFormat="false" ht="15" hidden="false" customHeight="false" outlineLevel="0" collapsed="false">
      <c r="A24" s="7" t="s">
        <v>50</v>
      </c>
      <c r="B24" s="17" t="n">
        <f aca="false">B19/B18</f>
        <v>0.15</v>
      </c>
      <c r="C24" s="17" t="n">
        <f aca="false">C19/C18</f>
        <v>0.1</v>
      </c>
      <c r="D24" s="17" t="n">
        <f aca="false">D19/D18</f>
        <v>0.2</v>
      </c>
    </row>
    <row r="25" customFormat="false" ht="15" hidden="false" customHeight="false" outlineLevel="0" collapsed="false">
      <c r="A25" s="5" t="s">
        <v>51</v>
      </c>
      <c r="B25" s="13" t="n">
        <f aca="false">'Cap table'!$B$3*B21</f>
        <v>6500000</v>
      </c>
      <c r="C25" s="13" t="n">
        <f aca="false">'Cap table'!$B$3*C21</f>
        <v>7000000</v>
      </c>
      <c r="D25" s="13" t="n">
        <f aca="false">'Cap table'!$B$3*D21</f>
        <v>6800000</v>
      </c>
    </row>
    <row r="26" customFormat="false" ht="15" hidden="false" customHeight="false" outlineLevel="0" collapsed="false">
      <c r="A26" s="7" t="s">
        <v>52</v>
      </c>
      <c r="B26" s="13" t="n">
        <f aca="false">B4-B25</f>
        <v>1500000</v>
      </c>
      <c r="C26" s="13" t="n">
        <f aca="false">C4-C25</f>
        <v>0</v>
      </c>
      <c r="D26" s="13" t="n">
        <f aca="false">D4-D25</f>
        <v>2200000</v>
      </c>
    </row>
    <row r="27" customFormat="false" ht="15" hidden="false" customHeight="false" outlineLevel="0" collapsed="false">
      <c r="A27" s="7" t="s">
        <v>53</v>
      </c>
      <c r="B27" s="18" t="n">
        <f aca="false">RANK(B25,$B$25:$D$25)</f>
        <v>3</v>
      </c>
      <c r="C27" s="18" t="n">
        <f aca="false">RANK(C25,$B$25:$D$25)</f>
        <v>1</v>
      </c>
      <c r="D27" s="18" t="n">
        <f aca="false">RANK(D25,$B$25:$D$25)</f>
        <v>2</v>
      </c>
    </row>
    <row r="29" customFormat="false" ht="15" hidden="false" customHeight="false" outlineLevel="0" collapsed="false">
      <c r="A29" s="2" t="s">
        <v>54</v>
      </c>
    </row>
  </sheetData>
  <dataValidations count="1">
    <dataValidation allowBlank="false" errorStyle="stop" operator="between" showDropDown="false" showErrorMessage="false" showInputMessage="false" sqref="B7:D7" type="list">
      <formula1>"Pre-money,Post-money"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2026-09-20T07:04:11Z</dcterms:created>
  <dc:creator>openpyxl</dc:creator>
  <dc:description/>
  <dc:language>en-US</dc:language>
  <cp:lastModifiedBy/>
  <dcterms:modified xsi:type="dcterms:W3CDTF">2026-09-20T07:04:11Z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