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ayments" sheetId="2" state="visible" r:id="rId4"/>
    <sheet name="Summary" sheetId="3" state="visible" r:id="rId5"/>
    <sheet name="Rat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<sst xmlns="http://schemas.openxmlformats.org/spreadsheetml/2006/main" count="102" uniqueCount="89">
  <si>
    <t xml:space="preserve">Stripe fee planner, 2026</t>
  </si>
  <si>
    <t xml:space="preserve">Calcority. Log or plan a batch of Stripe payments, with a PayPal comparison for every row.</t>
  </si>
  <si>
    <t xml:space="preserve">How to use</t>
  </si>
  <si>
    <t xml:space="preserve">1</t>
  </si>
  <si>
    <t xml:space="preserve">Payments tab: one row per payment. Choose the payment type and enter the amount. Mark international card, currency conversion, Billing, an invoice fee, refunds and disputes where they apply.</t>
  </si>
  <si>
    <t xml:space="preserve">2</t>
  </si>
  <si>
    <t xml:space="preserve">The sheet computes each Stripe fee, your net, the effective rate, the fees lost on refunded payments, and what PayPal would have charged on the same amount.</t>
  </si>
  <si>
    <t xml:space="preserve">3</t>
  </si>
  <si>
    <t xml:space="preserve">Summary tab: totals, the average effective rate, fees lost to refunds and disputes, and the total difference against PayPal.</t>
  </si>
  <si>
    <t xml:space="preserve">Colors</t>
  </si>
  <si>
    <t xml:space="preserve">Blue on yellow = you type. Black = formula. The grey EXAMPLE row is a format sample and is not counted.</t>
  </si>
  <si>
    <t xml:space="preserve">Key rules</t>
  </si>
  <si>
    <t xml:space="preserve">Source</t>
  </si>
  <si>
    <t xml:space="preserve">Stripe's U.S. Pricing &amp; Fees page (2026), checked September 19, 2026. Stripe lists one rate for cards and wallets. Custom pricing and other countries are not included.</t>
  </si>
  <si>
    <t xml:space="preserve">Modifiers</t>
  </si>
  <si>
    <t xml:space="preserve">International cards +1.5%. Currency conversion +1%. Billing +0.7% of billing volume. Invoicing 0.4% per paid invoice. Post-payment invoices from Checkout or Payment Links are 0.4% capped at $2.</t>
  </si>
  <si>
    <t xml:space="preserve">ACH</t>
  </si>
  <si>
    <t xml:space="preserve">0.8% capped at $5, so the fee stops growing at $625.</t>
  </si>
  <si>
    <t xml:space="preserve">Refunds</t>
  </si>
  <si>
    <t xml:space="preserve">Stripe does not return the processing or currency conversion fees when you refund a payment.</t>
  </si>
  <si>
    <t xml:space="preserve">Disputes</t>
  </si>
  <si>
    <t xml:space="preserve">$15 when received; a further $15 if you respond manually, returned if you win. A lost dispute also debits the disputed amount. Smart Disputes charges 30% of the amount on wins.</t>
  </si>
  <si>
    <t xml:space="preserve">PayPal columns</t>
  </si>
  <si>
    <t xml:space="preserve">Use PayPal's U.S. domestic rates (Checkout 3.49% + $0.49, card 2.99% + $0.49). International and conversion fees are not added to the PayPal columns.</t>
  </si>
  <si>
    <t xml:space="preserve">Disclaimer</t>
  </si>
  <si>
    <t xml:space="preserve">Planning aid, not tax advice. Confirm current rates on Stripe before relying on the results.</t>
  </si>
  <si>
    <t xml:space="preserve">Payments</t>
  </si>
  <si>
    <t xml:space="preserve">Description</t>
  </si>
  <si>
    <t xml:space="preserve">Payment type</t>
  </si>
  <si>
    <t xml:space="preserve">Amount ($)</t>
  </si>
  <si>
    <t xml:space="preserve">International card? (Y/N)</t>
  </si>
  <si>
    <t xml:space="preserve">Currency conversion? (Y/N)</t>
  </si>
  <si>
    <t xml:space="preserve">Billing? (Y/N)</t>
  </si>
  <si>
    <t xml:space="preserve">Invoice fee</t>
  </si>
  <si>
    <t xml:space="preserve">Refunded? (Y/N)</t>
  </si>
  <si>
    <t xml:space="preserve">Dispute</t>
  </si>
  <si>
    <t xml:space="preserve">Base fee</t>
  </si>
  <si>
    <t xml:space="preserve">International</t>
  </si>
  <si>
    <t xml:space="preserve">Conversion</t>
  </si>
  <si>
    <t xml:space="preserve">Billing fee</t>
  </si>
  <si>
    <t xml:space="preserve">Invoice fee $</t>
  </si>
  <si>
    <t xml:space="preserve">Total fees</t>
  </si>
  <si>
    <t xml:space="preserve">You receive</t>
  </si>
  <si>
    <t xml:space="preserve">Effective rate</t>
  </si>
  <si>
    <t xml:space="preserve">Fees lost on refund or dispute</t>
  </si>
  <si>
    <t xml:space="preserve">PayPal Checkout fee</t>
  </si>
  <si>
    <t xml:space="preserve">PayPal card fee</t>
  </si>
  <si>
    <t xml:space="preserve">Stripe saving vs PayPal Checkout</t>
  </si>
  <si>
    <t xml:space="preserve">Client invoice (example)</t>
  </si>
  <si>
    <t xml:space="preserve">ACH Direct Debit</t>
  </si>
  <si>
    <t xml:space="preserve">N</t>
  </si>
  <si>
    <t xml:space="preserve">Stripe Invoicing (0.4%)</t>
  </si>
  <si>
    <t xml:space="preserve">None</t>
  </si>
  <si>
    <t xml:space="preserve">example</t>
  </si>
  <si>
    <t xml:space="preserve">Summary</t>
  </si>
  <si>
    <t xml:space="preserve">Payments logged</t>
  </si>
  <si>
    <t xml:space="preserve">Gross received</t>
  </si>
  <si>
    <t xml:space="preserve">Total Stripe fees</t>
  </si>
  <si>
    <t xml:space="preserve">Net after fees</t>
  </si>
  <si>
    <t xml:space="preserve">Average effective rate</t>
  </si>
  <si>
    <t xml:space="preserve">Refunded payments</t>
  </si>
  <si>
    <t xml:space="preserve">Fees lost on refunds and disputes</t>
  </si>
  <si>
    <t xml:space="preserve">What PayPal Checkout would have charged</t>
  </si>
  <si>
    <t xml:space="preserve">What PayPal card payments would have charged</t>
  </si>
  <si>
    <t xml:space="preserve">Rates (Stripe U.S. standard pricing; PayPal domestic for comparison)</t>
  </si>
  <si>
    <t xml:space="preserve">Percentage</t>
  </si>
  <si>
    <t xml:space="preserve">Fixed fee</t>
  </si>
  <si>
    <t xml:space="preserve">Cap on percentage fee</t>
  </si>
  <si>
    <t xml:space="preserve">Card-based (modifiers apply)</t>
  </si>
  <si>
    <t xml:space="preserve">Online card or wallet</t>
  </si>
  <si>
    <t xml:space="preserve">Y</t>
  </si>
  <si>
    <t xml:space="preserve">Manually entered card</t>
  </si>
  <si>
    <t xml:space="preserve">Terminal, card present</t>
  </si>
  <si>
    <t xml:space="preserve">Terminal with Tap to Pay on phone</t>
  </si>
  <si>
    <t xml:space="preserve">Klarna</t>
  </si>
  <si>
    <t xml:space="preserve">Instant bank payments</t>
  </si>
  <si>
    <t xml:space="preserve">Online card with Managed Payments</t>
  </si>
  <si>
    <t xml:space="preserve">International card</t>
  </si>
  <si>
    <t xml:space="preserve">Currency conversion</t>
  </si>
  <si>
    <t xml:space="preserve">Billing</t>
  </si>
  <si>
    <t xml:space="preserve">Invoicing per paid invoice</t>
  </si>
  <si>
    <t xml:space="preserve">Post-payment invoice cap</t>
  </si>
  <si>
    <t xml:space="preserve">Dispute received fee</t>
  </si>
  <si>
    <t xml:space="preserve">Dispute countered fee (returned if you win)</t>
  </si>
  <si>
    <t xml:space="preserve">Smart Disputes fee on wins</t>
  </si>
  <si>
    <t xml:space="preserve">PayPal Checkout percentage</t>
  </si>
  <si>
    <t xml:space="preserve">PayPal Checkout fixed fee</t>
  </si>
  <si>
    <t xml:space="preserve">PayPal card percentage</t>
  </si>
  <si>
    <t xml:space="preserve">PayPal card fixed fee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</si>
</sst>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0.00%"/>
    <numFmt numFmtId="167" formatCode="0"/>
    <numFmt numFmtId="168" formatCode="\$#,##0.00"/>
    <numFmt numFmtId="169" formatCode="\$0.00"/>
    <numFmt numFmtId="170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30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15.75" hidden="false" customHeight="true" outlineLevel="0" collapsed="false">
      <c r="A13" s="5" t="s">
        <v>18</v>
      </c>
      <c r="B13" s="6" t="s">
        <v>19</v>
      </c>
    </row>
    <row r="14" customFormat="false" ht="30" hidden="false" customHeight="true" outlineLevel="0" collapsed="false">
      <c r="A14" s="5" t="s">
        <v>20</v>
      </c>
      <c r="B14" s="6" t="s">
        <v>21</v>
      </c>
    </row>
    <row r="15" customFormat="false" ht="30" hidden="false" customHeight="true" outlineLevel="0" collapsed="false">
      <c r="A15" s="5" t="s">
        <v>22</v>
      </c>
      <c r="B15" s="6" t="s">
        <v>23</v>
      </c>
    </row>
    <row r="16" customFormat="false" ht="15.75" hidden="false" customHeight="true" outlineLevel="0" collapsed="false">
      <c r="A16" s="5" t="s">
        <v>24</v>
      </c>
      <c r="B16" s="6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0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11"/>
    <col collapsed="false" customWidth="true" hidden="false" outlineLevel="0" max="5" min="4" style="0" width="12"/>
    <col collapsed="false" customWidth="true" hidden="false" outlineLevel="0" max="6" min="6" style="0" width="10"/>
    <col collapsed="false" customWidth="true" hidden="false" outlineLevel="0" max="7" min="7" style="0" width="26"/>
    <col collapsed="false" customWidth="true" hidden="false" outlineLevel="0" max="8" min="8" style="0" width="10"/>
    <col collapsed="false" customWidth="true" hidden="false" outlineLevel="0" max="9" min="9" style="0" width="24"/>
    <col collapsed="false" customWidth="true" hidden="false" outlineLevel="0" max="10" min="10" style="0" width="10"/>
    <col collapsed="false" customWidth="true" hidden="false" outlineLevel="0" max="12" min="11" style="0" width="11"/>
    <col collapsed="false" customWidth="true" hidden="false" outlineLevel="0" max="13" min="13" style="0" width="10"/>
    <col collapsed="false" customWidth="true" hidden="false" outlineLevel="0" max="14" min="14" style="0" width="11"/>
    <col collapsed="false" customWidth="true" hidden="false" outlineLevel="0" max="15" min="15" style="0" width="10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14"/>
    <col collapsed="false" customWidth="true" hidden="false" outlineLevel="0" max="19" min="19" style="0" width="12"/>
    <col collapsed="false" customWidth="true" hidden="false" outlineLevel="0" max="20" min="20" style="0" width="11"/>
    <col collapsed="false" customWidth="true" hidden="false" outlineLevel="0" max="21" min="21" style="0" width="14"/>
  </cols>
  <sheetData>
    <row r="1" customFormat="false" ht="17.35" hidden="false" customHeight="false" outlineLevel="0" collapsed="false">
      <c r="A1" s="1" t="s">
        <v>26</v>
      </c>
    </row>
    <row r="4" customFormat="false" ht="55.5" hidden="false" customHeight="true" outlineLevel="0" collapsed="false">
      <c r="A4" s="7" t="s">
        <v>27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40</v>
      </c>
      <c r="O4" s="7" t="s">
        <v>41</v>
      </c>
      <c r="P4" s="7" t="s">
        <v>42</v>
      </c>
      <c r="Q4" s="7" t="s">
        <v>43</v>
      </c>
      <c r="R4" s="7" t="s">
        <v>44</v>
      </c>
      <c r="S4" s="7" t="s">
        <v>45</v>
      </c>
      <c r="T4" s="7" t="s">
        <v>46</v>
      </c>
      <c r="U4" s="7" t="s">
        <v>47</v>
      </c>
    </row>
    <row r="5" customFormat="false" ht="15" hidden="false" customHeight="false" outlineLevel="0" collapsed="false">
      <c r="A5" s="8" t="s">
        <v>48</v>
      </c>
      <c r="B5" s="8" t="s">
        <v>49</v>
      </c>
      <c r="C5" s="8" t="n">
        <v>6000</v>
      </c>
      <c r="D5" s="8" t="s">
        <v>50</v>
      </c>
      <c r="E5" s="8" t="s">
        <v>50</v>
      </c>
      <c r="F5" s="8" t="s">
        <v>50</v>
      </c>
      <c r="G5" s="8" t="s">
        <v>51</v>
      </c>
      <c r="H5" s="8" t="s">
        <v>50</v>
      </c>
      <c r="I5" s="8" t="s">
        <v>52</v>
      </c>
      <c r="J5" s="8" t="s">
        <v>53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customFormat="false" ht="15" hidden="false" customHeight="false" outlineLevel="0" collapsed="false">
      <c r="A6" s="9"/>
      <c r="B6" s="9"/>
      <c r="C6" s="10"/>
      <c r="D6" s="9"/>
      <c r="E6" s="9"/>
      <c r="F6" s="9"/>
      <c r="G6" s="9"/>
      <c r="H6" s="9"/>
      <c r="I6" s="9"/>
      <c r="J6" s="11" t="n">
        <f aca="false">IF(AND(B6&lt;&gt;"",ISNUMBER(C6),C6&gt;0),IF(ISNUMBER(INDEX(Rates!$D$5:$D$12,MATCH(B6,Rates!$A$5:$A$12,0))),MIN(C6*INDEX(Rates!$B$5:$B$12,MATCH(B6,Rates!$A$5:$A$12,0)),INDEX(Rates!$D$5:$D$12,MATCH(B6,Rates!$A$5:$A$12,0))),C6*INDEX(Rates!$B$5:$B$12,MATCH(B6,Rates!$A$5:$A$12,0)))+INDEX(Rates!$C$5:$C$12,MATCH(B6,Rates!$A$5:$A$12,0)),0)</f>
        <v>0</v>
      </c>
      <c r="K6" s="11" t="n">
        <f aca="false">IF(AND(B6&lt;&gt;"",ISNUMBER(C6),C6&gt;0),IF(AND(D6="Y",INDEX(Rates!$E$5:$E$12,MATCH(B6,Rates!$A$5:$A$12,0))="Y"),C6*Rates!$B$16,0),0)</f>
        <v>0</v>
      </c>
      <c r="L6" s="11" t="n">
        <f aca="false">IF(AND(AND(B6&lt;&gt;"",ISNUMBER(C6),C6&gt;0),E6="Y"),C6*Rates!$B$17,0)</f>
        <v>0</v>
      </c>
      <c r="M6" s="11" t="n">
        <f aca="false">IF(AND(AND(B6&lt;&gt;"",ISNUMBER(C6),C6&gt;0),F6="Y"),C6*Rates!$B$18,0)</f>
        <v>0</v>
      </c>
      <c r="N6" s="11" t="n">
        <f aca="false">IF(AND(B6&lt;&gt;"",ISNUMBER(C6),C6&gt;0),IF(G6="Stripe Invoicing (0.4%)",C6*Rates!$B$19,IF(G6="Post-payment invoice (0.4%, $2 cap)",MIN(C6*Rates!$B$19,Rates!$B$20),0)),0)</f>
        <v>0</v>
      </c>
      <c r="O6" s="11" t="n">
        <f aca="false">J6+K6+L6+M6+N6</f>
        <v>0</v>
      </c>
      <c r="P6" s="11" t="n">
        <f aca="false">IF(AND(B6&lt;&gt;"",ISNUMBER(C6),C6&gt;0),C6-O6,0)</f>
        <v>0</v>
      </c>
      <c r="Q6" s="12" t="str">
        <f aca="false">IF(AND(B6&lt;&gt;"",ISNUMBER(C6),C6&gt;0),O6/C6,"")</f>
        <v/>
      </c>
      <c r="R6" s="11" t="n">
        <f aca="false">IF(OR(H6="Y",I6&lt;&gt;"None"),IF(H6="Y",O6,0)+IF(I6="Lost, no response",Rates!$B$21,IF(I6="Responded and lost",Rates!$B$21+Rates!$B$22,IF(I6="Responded and won",Rates!$B$21,IF(I6="Smart Disputes win",Rates!$B$21+Rates!$B$23*C6,IF(I6="Smart Disputes loss",Rates!$B$21,0))))),0)</f>
        <v>0</v>
      </c>
      <c r="S6" s="11" t="n">
        <f aca="false">IF(AND(B6&lt;&gt;"",ISNUMBER(C6),C6&gt;0),C6*Rates!$B$24+Rates!$B$25,0)</f>
        <v>0</v>
      </c>
      <c r="T6" s="11" t="n">
        <f aca="false">IF(AND(B6&lt;&gt;"",ISNUMBER(C6),C6&gt;0),C6*Rates!$B$26+Rates!$B$27,0)</f>
        <v>0</v>
      </c>
      <c r="U6" s="11" t="n">
        <f aca="false">S6-O6</f>
        <v>0</v>
      </c>
    </row>
    <row r="7" customFormat="false" ht="15" hidden="false" customHeight="false" outlineLevel="0" collapsed="false">
      <c r="A7" s="9"/>
      <c r="B7" s="9"/>
      <c r="C7" s="10"/>
      <c r="D7" s="9"/>
      <c r="E7" s="9"/>
      <c r="F7" s="9"/>
      <c r="G7" s="9"/>
      <c r="H7" s="9"/>
      <c r="I7" s="9"/>
      <c r="J7" s="11" t="n">
        <f aca="false">IF(AND(B7&lt;&gt;"",ISNUMBER(C7),C7&gt;0),IF(ISNUMBER(INDEX(Rates!$D$5:$D$12,MATCH(B7,Rates!$A$5:$A$12,0))),MIN(C7*INDEX(Rates!$B$5:$B$12,MATCH(B7,Rates!$A$5:$A$12,0)),INDEX(Rates!$D$5:$D$12,MATCH(B7,Rates!$A$5:$A$12,0))),C7*INDEX(Rates!$B$5:$B$12,MATCH(B7,Rates!$A$5:$A$12,0)))+INDEX(Rates!$C$5:$C$12,MATCH(B7,Rates!$A$5:$A$12,0)),0)</f>
        <v>0</v>
      </c>
      <c r="K7" s="11" t="n">
        <f aca="false">IF(AND(B7&lt;&gt;"",ISNUMBER(C7),C7&gt;0),IF(AND(D7="Y",INDEX(Rates!$E$5:$E$12,MATCH(B7,Rates!$A$5:$A$12,0))="Y"),C7*Rates!$B$16,0),0)</f>
        <v>0</v>
      </c>
      <c r="L7" s="11" t="n">
        <f aca="false">IF(AND(AND(B7&lt;&gt;"",ISNUMBER(C7),C7&gt;0),E7="Y"),C7*Rates!$B$17,0)</f>
        <v>0</v>
      </c>
      <c r="M7" s="11" t="n">
        <f aca="false">IF(AND(AND(B7&lt;&gt;"",ISNUMBER(C7),C7&gt;0),F7="Y"),C7*Rates!$B$18,0)</f>
        <v>0</v>
      </c>
      <c r="N7" s="11" t="n">
        <f aca="false">IF(AND(B7&lt;&gt;"",ISNUMBER(C7),C7&gt;0),IF(G7="Stripe Invoicing (0.4%)",C7*Rates!$B$19,IF(G7="Post-payment invoice (0.4%, $2 cap)",MIN(C7*Rates!$B$19,Rates!$B$20),0)),0)</f>
        <v>0</v>
      </c>
      <c r="O7" s="11" t="n">
        <f aca="false">J7+K7+L7+M7+N7</f>
        <v>0</v>
      </c>
      <c r="P7" s="11" t="n">
        <f aca="false">IF(AND(B7&lt;&gt;"",ISNUMBER(C7),C7&gt;0),C7-O7,0)</f>
        <v>0</v>
      </c>
      <c r="Q7" s="12" t="str">
        <f aca="false">IF(AND(B7&lt;&gt;"",ISNUMBER(C7),C7&gt;0),O7/C7,"")</f>
        <v/>
      </c>
      <c r="R7" s="11" t="n">
        <f aca="false">IF(OR(H7="Y",I7&lt;&gt;"None"),IF(H7="Y",O7,0)+IF(I7="Lost, no response",Rates!$B$21,IF(I7="Responded and lost",Rates!$B$21+Rates!$B$22,IF(I7="Responded and won",Rates!$B$21,IF(I7="Smart Disputes win",Rates!$B$21+Rates!$B$23*C7,IF(I7="Smart Disputes loss",Rates!$B$21,0))))),0)</f>
        <v>0</v>
      </c>
      <c r="S7" s="11" t="n">
        <f aca="false">IF(AND(B7&lt;&gt;"",ISNUMBER(C7),C7&gt;0),C7*Rates!$B$24+Rates!$B$25,0)</f>
        <v>0</v>
      </c>
      <c r="T7" s="11" t="n">
        <f aca="false">IF(AND(B7&lt;&gt;"",ISNUMBER(C7),C7&gt;0),C7*Rates!$B$26+Rates!$B$27,0)</f>
        <v>0</v>
      </c>
      <c r="U7" s="11" t="n">
        <f aca="false">S7-O7</f>
        <v>0</v>
      </c>
    </row>
    <row r="8" customFormat="false" ht="15" hidden="false" customHeight="false" outlineLevel="0" collapsed="false">
      <c r="A8" s="9"/>
      <c r="B8" s="9"/>
      <c r="C8" s="10"/>
      <c r="D8" s="9"/>
      <c r="E8" s="9"/>
      <c r="F8" s="9"/>
      <c r="G8" s="9"/>
      <c r="H8" s="9"/>
      <c r="I8" s="9"/>
      <c r="J8" s="11" t="n">
        <f aca="false">IF(AND(B8&lt;&gt;"",ISNUMBER(C8),C8&gt;0),IF(ISNUMBER(INDEX(Rates!$D$5:$D$12,MATCH(B8,Rates!$A$5:$A$12,0))),MIN(C8*INDEX(Rates!$B$5:$B$12,MATCH(B8,Rates!$A$5:$A$12,0)),INDEX(Rates!$D$5:$D$12,MATCH(B8,Rates!$A$5:$A$12,0))),C8*INDEX(Rates!$B$5:$B$12,MATCH(B8,Rates!$A$5:$A$12,0)))+INDEX(Rates!$C$5:$C$12,MATCH(B8,Rates!$A$5:$A$12,0)),0)</f>
        <v>0</v>
      </c>
      <c r="K8" s="11" t="n">
        <f aca="false">IF(AND(B8&lt;&gt;"",ISNUMBER(C8),C8&gt;0),IF(AND(D8="Y",INDEX(Rates!$E$5:$E$12,MATCH(B8,Rates!$A$5:$A$12,0))="Y"),C8*Rates!$B$16,0),0)</f>
        <v>0</v>
      </c>
      <c r="L8" s="11" t="n">
        <f aca="false">IF(AND(AND(B8&lt;&gt;"",ISNUMBER(C8),C8&gt;0),E8="Y"),C8*Rates!$B$17,0)</f>
        <v>0</v>
      </c>
      <c r="M8" s="11" t="n">
        <f aca="false">IF(AND(AND(B8&lt;&gt;"",ISNUMBER(C8),C8&gt;0),F8="Y"),C8*Rates!$B$18,0)</f>
        <v>0</v>
      </c>
      <c r="N8" s="11" t="n">
        <f aca="false">IF(AND(B8&lt;&gt;"",ISNUMBER(C8),C8&gt;0),IF(G8="Stripe Invoicing (0.4%)",C8*Rates!$B$19,IF(G8="Post-payment invoice (0.4%, $2 cap)",MIN(C8*Rates!$B$19,Rates!$B$20),0)),0)</f>
        <v>0</v>
      </c>
      <c r="O8" s="11" t="n">
        <f aca="false">J8+K8+L8+M8+N8</f>
        <v>0</v>
      </c>
      <c r="P8" s="11" t="n">
        <f aca="false">IF(AND(B8&lt;&gt;"",ISNUMBER(C8),C8&gt;0),C8-O8,0)</f>
        <v>0</v>
      </c>
      <c r="Q8" s="12" t="str">
        <f aca="false">IF(AND(B8&lt;&gt;"",ISNUMBER(C8),C8&gt;0),O8/C8,"")</f>
        <v/>
      </c>
      <c r="R8" s="11" t="n">
        <f aca="false">IF(OR(H8="Y",I8&lt;&gt;"None"),IF(H8="Y",O8,0)+IF(I8="Lost, no response",Rates!$B$21,IF(I8="Responded and lost",Rates!$B$21+Rates!$B$22,IF(I8="Responded and won",Rates!$B$21,IF(I8="Smart Disputes win",Rates!$B$21+Rates!$B$23*C8,IF(I8="Smart Disputes loss",Rates!$B$21,0))))),0)</f>
        <v>0</v>
      </c>
      <c r="S8" s="11" t="n">
        <f aca="false">IF(AND(B8&lt;&gt;"",ISNUMBER(C8),C8&gt;0),C8*Rates!$B$24+Rates!$B$25,0)</f>
        <v>0</v>
      </c>
      <c r="T8" s="11" t="n">
        <f aca="false">IF(AND(B8&lt;&gt;"",ISNUMBER(C8),C8&gt;0),C8*Rates!$B$26+Rates!$B$27,0)</f>
        <v>0</v>
      </c>
      <c r="U8" s="11" t="n">
        <f aca="false">S8-O8</f>
        <v>0</v>
      </c>
    </row>
    <row r="9" customFormat="false" ht="15" hidden="false" customHeight="false" outlineLevel="0" collapsed="false">
      <c r="A9" s="9"/>
      <c r="B9" s="9"/>
      <c r="C9" s="10"/>
      <c r="D9" s="9"/>
      <c r="E9" s="9"/>
      <c r="F9" s="9"/>
      <c r="G9" s="9"/>
      <c r="H9" s="9"/>
      <c r="I9" s="9"/>
      <c r="J9" s="11" t="n">
        <f aca="false">IF(AND(B9&lt;&gt;"",ISNUMBER(C9),C9&gt;0),IF(ISNUMBER(INDEX(Rates!$D$5:$D$12,MATCH(B9,Rates!$A$5:$A$12,0))),MIN(C9*INDEX(Rates!$B$5:$B$12,MATCH(B9,Rates!$A$5:$A$12,0)),INDEX(Rates!$D$5:$D$12,MATCH(B9,Rates!$A$5:$A$12,0))),C9*INDEX(Rates!$B$5:$B$12,MATCH(B9,Rates!$A$5:$A$12,0)))+INDEX(Rates!$C$5:$C$12,MATCH(B9,Rates!$A$5:$A$12,0)),0)</f>
        <v>0</v>
      </c>
      <c r="K9" s="11" t="n">
        <f aca="false">IF(AND(B9&lt;&gt;"",ISNUMBER(C9),C9&gt;0),IF(AND(D9="Y",INDEX(Rates!$E$5:$E$12,MATCH(B9,Rates!$A$5:$A$12,0))="Y"),C9*Rates!$B$16,0),0)</f>
        <v>0</v>
      </c>
      <c r="L9" s="11" t="n">
        <f aca="false">IF(AND(AND(B9&lt;&gt;"",ISNUMBER(C9),C9&gt;0),E9="Y"),C9*Rates!$B$17,0)</f>
        <v>0</v>
      </c>
      <c r="M9" s="11" t="n">
        <f aca="false">IF(AND(AND(B9&lt;&gt;"",ISNUMBER(C9),C9&gt;0),F9="Y"),C9*Rates!$B$18,0)</f>
        <v>0</v>
      </c>
      <c r="N9" s="11" t="n">
        <f aca="false">IF(AND(B9&lt;&gt;"",ISNUMBER(C9),C9&gt;0),IF(G9="Stripe Invoicing (0.4%)",C9*Rates!$B$19,IF(G9="Post-payment invoice (0.4%, $2 cap)",MIN(C9*Rates!$B$19,Rates!$B$20),0)),0)</f>
        <v>0</v>
      </c>
      <c r="O9" s="11" t="n">
        <f aca="false">J9+K9+L9+M9+N9</f>
        <v>0</v>
      </c>
      <c r="P9" s="11" t="n">
        <f aca="false">IF(AND(B9&lt;&gt;"",ISNUMBER(C9),C9&gt;0),C9-O9,0)</f>
        <v>0</v>
      </c>
      <c r="Q9" s="12" t="str">
        <f aca="false">IF(AND(B9&lt;&gt;"",ISNUMBER(C9),C9&gt;0),O9/C9,"")</f>
        <v/>
      </c>
      <c r="R9" s="11" t="n">
        <f aca="false">IF(OR(H9="Y",I9&lt;&gt;"None"),IF(H9="Y",O9,0)+IF(I9="Lost, no response",Rates!$B$21,IF(I9="Responded and lost",Rates!$B$21+Rates!$B$22,IF(I9="Responded and won",Rates!$B$21,IF(I9="Smart Disputes win",Rates!$B$21+Rates!$B$23*C9,IF(I9="Smart Disputes loss",Rates!$B$21,0))))),0)</f>
        <v>0</v>
      </c>
      <c r="S9" s="11" t="n">
        <f aca="false">IF(AND(B9&lt;&gt;"",ISNUMBER(C9),C9&gt;0),C9*Rates!$B$24+Rates!$B$25,0)</f>
        <v>0</v>
      </c>
      <c r="T9" s="11" t="n">
        <f aca="false">IF(AND(B9&lt;&gt;"",ISNUMBER(C9),C9&gt;0),C9*Rates!$B$26+Rates!$B$27,0)</f>
        <v>0</v>
      </c>
      <c r="U9" s="11" t="n">
        <f aca="false">S9-O9</f>
        <v>0</v>
      </c>
    </row>
    <row r="10" customFormat="false" ht="15" hidden="false" customHeight="false" outlineLevel="0" collapsed="false">
      <c r="A10" s="9"/>
      <c r="B10" s="9"/>
      <c r="C10" s="10"/>
      <c r="D10" s="9"/>
      <c r="E10" s="9"/>
      <c r="F10" s="9"/>
      <c r="G10" s="9"/>
      <c r="H10" s="9"/>
      <c r="I10" s="9"/>
      <c r="J10" s="11" t="n">
        <f aca="false">IF(AND(B10&lt;&gt;"",ISNUMBER(C10),C10&gt;0),IF(ISNUMBER(INDEX(Rates!$D$5:$D$12,MATCH(B10,Rates!$A$5:$A$12,0))),MIN(C10*INDEX(Rates!$B$5:$B$12,MATCH(B10,Rates!$A$5:$A$12,0)),INDEX(Rates!$D$5:$D$12,MATCH(B10,Rates!$A$5:$A$12,0))),C10*INDEX(Rates!$B$5:$B$12,MATCH(B10,Rates!$A$5:$A$12,0)))+INDEX(Rates!$C$5:$C$12,MATCH(B10,Rates!$A$5:$A$12,0)),0)</f>
        <v>0</v>
      </c>
      <c r="K10" s="11" t="n">
        <f aca="false">IF(AND(B10&lt;&gt;"",ISNUMBER(C10),C10&gt;0),IF(AND(D10="Y",INDEX(Rates!$E$5:$E$12,MATCH(B10,Rates!$A$5:$A$12,0))="Y"),C10*Rates!$B$16,0),0)</f>
        <v>0</v>
      </c>
      <c r="L10" s="11" t="n">
        <f aca="false">IF(AND(AND(B10&lt;&gt;"",ISNUMBER(C10),C10&gt;0),E10="Y"),C10*Rates!$B$17,0)</f>
        <v>0</v>
      </c>
      <c r="M10" s="11" t="n">
        <f aca="false">IF(AND(AND(B10&lt;&gt;"",ISNUMBER(C10),C10&gt;0),F10="Y"),C10*Rates!$B$18,0)</f>
        <v>0</v>
      </c>
      <c r="N10" s="11" t="n">
        <f aca="false">IF(AND(B10&lt;&gt;"",ISNUMBER(C10),C10&gt;0),IF(G10="Stripe Invoicing (0.4%)",C10*Rates!$B$19,IF(G10="Post-payment invoice (0.4%, $2 cap)",MIN(C10*Rates!$B$19,Rates!$B$20),0)),0)</f>
        <v>0</v>
      </c>
      <c r="O10" s="11" t="n">
        <f aca="false">J10+K10+L10+M10+N10</f>
        <v>0</v>
      </c>
      <c r="P10" s="11" t="n">
        <f aca="false">IF(AND(B10&lt;&gt;"",ISNUMBER(C10),C10&gt;0),C10-O10,0)</f>
        <v>0</v>
      </c>
      <c r="Q10" s="12" t="str">
        <f aca="false">IF(AND(B10&lt;&gt;"",ISNUMBER(C10),C10&gt;0),O10/C10,"")</f>
        <v/>
      </c>
      <c r="R10" s="11" t="n">
        <f aca="false">IF(OR(H10="Y",I10&lt;&gt;"None"),IF(H10="Y",O10,0)+IF(I10="Lost, no response",Rates!$B$21,IF(I10="Responded and lost",Rates!$B$21+Rates!$B$22,IF(I10="Responded and won",Rates!$B$21,IF(I10="Smart Disputes win",Rates!$B$21+Rates!$B$23*C10,IF(I10="Smart Disputes loss",Rates!$B$21,0))))),0)</f>
        <v>0</v>
      </c>
      <c r="S10" s="11" t="n">
        <f aca="false">IF(AND(B10&lt;&gt;"",ISNUMBER(C10),C10&gt;0),C10*Rates!$B$24+Rates!$B$25,0)</f>
        <v>0</v>
      </c>
      <c r="T10" s="11" t="n">
        <f aca="false">IF(AND(B10&lt;&gt;"",ISNUMBER(C10),C10&gt;0),C10*Rates!$B$26+Rates!$B$27,0)</f>
        <v>0</v>
      </c>
      <c r="U10" s="11" t="n">
        <f aca="false">S10-O10</f>
        <v>0</v>
      </c>
    </row>
    <row r="11" customFormat="false" ht="15" hidden="false" customHeight="false" outlineLevel="0" collapsed="false">
      <c r="A11" s="9"/>
      <c r="B11" s="9"/>
      <c r="C11" s="10"/>
      <c r="D11" s="9"/>
      <c r="E11" s="9"/>
      <c r="F11" s="9"/>
      <c r="G11" s="9"/>
      <c r="H11" s="9"/>
      <c r="I11" s="9"/>
      <c r="J11" s="11" t="n">
        <f aca="false">IF(AND(B11&lt;&gt;"",ISNUMBER(C11),C11&gt;0),IF(ISNUMBER(INDEX(Rates!$D$5:$D$12,MATCH(B11,Rates!$A$5:$A$12,0))),MIN(C11*INDEX(Rates!$B$5:$B$12,MATCH(B11,Rates!$A$5:$A$12,0)),INDEX(Rates!$D$5:$D$12,MATCH(B11,Rates!$A$5:$A$12,0))),C11*INDEX(Rates!$B$5:$B$12,MATCH(B11,Rates!$A$5:$A$12,0)))+INDEX(Rates!$C$5:$C$12,MATCH(B11,Rates!$A$5:$A$12,0)),0)</f>
        <v>0</v>
      </c>
      <c r="K11" s="11" t="n">
        <f aca="false">IF(AND(B11&lt;&gt;"",ISNUMBER(C11),C11&gt;0),IF(AND(D11="Y",INDEX(Rates!$E$5:$E$12,MATCH(B11,Rates!$A$5:$A$12,0))="Y"),C11*Rates!$B$16,0),0)</f>
        <v>0</v>
      </c>
      <c r="L11" s="11" t="n">
        <f aca="false">IF(AND(AND(B11&lt;&gt;"",ISNUMBER(C11),C11&gt;0),E11="Y"),C11*Rates!$B$17,0)</f>
        <v>0</v>
      </c>
      <c r="M11" s="11" t="n">
        <f aca="false">IF(AND(AND(B11&lt;&gt;"",ISNUMBER(C11),C11&gt;0),F11="Y"),C11*Rates!$B$18,0)</f>
        <v>0</v>
      </c>
      <c r="N11" s="11" t="n">
        <f aca="false">IF(AND(B11&lt;&gt;"",ISNUMBER(C11),C11&gt;0),IF(G11="Stripe Invoicing (0.4%)",C11*Rates!$B$19,IF(G11="Post-payment invoice (0.4%, $2 cap)",MIN(C11*Rates!$B$19,Rates!$B$20),0)),0)</f>
        <v>0</v>
      </c>
      <c r="O11" s="11" t="n">
        <f aca="false">J11+K11+L11+M11+N11</f>
        <v>0</v>
      </c>
      <c r="P11" s="11" t="n">
        <f aca="false">IF(AND(B11&lt;&gt;"",ISNUMBER(C11),C11&gt;0),C11-O11,0)</f>
        <v>0</v>
      </c>
      <c r="Q11" s="12" t="str">
        <f aca="false">IF(AND(B11&lt;&gt;"",ISNUMBER(C11),C11&gt;0),O11/C11,"")</f>
        <v/>
      </c>
      <c r="R11" s="11" t="n">
        <f aca="false">IF(OR(H11="Y",I11&lt;&gt;"None"),IF(H11="Y",O11,0)+IF(I11="Lost, no response",Rates!$B$21,IF(I11="Responded and lost",Rates!$B$21+Rates!$B$22,IF(I11="Responded and won",Rates!$B$21,IF(I11="Smart Disputes win",Rates!$B$21+Rates!$B$23*C11,IF(I11="Smart Disputes loss",Rates!$B$21,0))))),0)</f>
        <v>0</v>
      </c>
      <c r="S11" s="11" t="n">
        <f aca="false">IF(AND(B11&lt;&gt;"",ISNUMBER(C11),C11&gt;0),C11*Rates!$B$24+Rates!$B$25,0)</f>
        <v>0</v>
      </c>
      <c r="T11" s="11" t="n">
        <f aca="false">IF(AND(B11&lt;&gt;"",ISNUMBER(C11),C11&gt;0),C11*Rates!$B$26+Rates!$B$27,0)</f>
        <v>0</v>
      </c>
      <c r="U11" s="11" t="n">
        <f aca="false">S11-O11</f>
        <v>0</v>
      </c>
    </row>
    <row r="12" customFormat="false" ht="15" hidden="false" customHeight="false" outlineLevel="0" collapsed="false">
      <c r="A12" s="9"/>
      <c r="B12" s="9"/>
      <c r="C12" s="10"/>
      <c r="D12" s="9"/>
      <c r="E12" s="9"/>
      <c r="F12" s="9"/>
      <c r="G12" s="9"/>
      <c r="H12" s="9"/>
      <c r="I12" s="9"/>
      <c r="J12" s="11" t="n">
        <f aca="false">IF(AND(B12&lt;&gt;"",ISNUMBER(C12),C12&gt;0),IF(ISNUMBER(INDEX(Rates!$D$5:$D$12,MATCH(B12,Rates!$A$5:$A$12,0))),MIN(C12*INDEX(Rates!$B$5:$B$12,MATCH(B12,Rates!$A$5:$A$12,0)),INDEX(Rates!$D$5:$D$12,MATCH(B12,Rates!$A$5:$A$12,0))),C12*INDEX(Rates!$B$5:$B$12,MATCH(B12,Rates!$A$5:$A$12,0)))+INDEX(Rates!$C$5:$C$12,MATCH(B12,Rates!$A$5:$A$12,0)),0)</f>
        <v>0</v>
      </c>
      <c r="K12" s="11" t="n">
        <f aca="false">IF(AND(B12&lt;&gt;"",ISNUMBER(C12),C12&gt;0),IF(AND(D12="Y",INDEX(Rates!$E$5:$E$12,MATCH(B12,Rates!$A$5:$A$12,0))="Y"),C12*Rates!$B$16,0),0)</f>
        <v>0</v>
      </c>
      <c r="L12" s="11" t="n">
        <f aca="false">IF(AND(AND(B12&lt;&gt;"",ISNUMBER(C12),C12&gt;0),E12="Y"),C12*Rates!$B$17,0)</f>
        <v>0</v>
      </c>
      <c r="M12" s="11" t="n">
        <f aca="false">IF(AND(AND(B12&lt;&gt;"",ISNUMBER(C12),C12&gt;0),F12="Y"),C12*Rates!$B$18,0)</f>
        <v>0</v>
      </c>
      <c r="N12" s="11" t="n">
        <f aca="false">IF(AND(B12&lt;&gt;"",ISNUMBER(C12),C12&gt;0),IF(G12="Stripe Invoicing (0.4%)",C12*Rates!$B$19,IF(G12="Post-payment invoice (0.4%, $2 cap)",MIN(C12*Rates!$B$19,Rates!$B$20),0)),0)</f>
        <v>0</v>
      </c>
      <c r="O12" s="11" t="n">
        <f aca="false">J12+K12+L12+M12+N12</f>
        <v>0</v>
      </c>
      <c r="P12" s="11" t="n">
        <f aca="false">IF(AND(B12&lt;&gt;"",ISNUMBER(C12),C12&gt;0),C12-O12,0)</f>
        <v>0</v>
      </c>
      <c r="Q12" s="12" t="str">
        <f aca="false">IF(AND(B12&lt;&gt;"",ISNUMBER(C12),C12&gt;0),O12/C12,"")</f>
        <v/>
      </c>
      <c r="R12" s="11" t="n">
        <f aca="false">IF(OR(H12="Y",I12&lt;&gt;"None"),IF(H12="Y",O12,0)+IF(I12="Lost, no response",Rates!$B$21,IF(I12="Responded and lost",Rates!$B$21+Rates!$B$22,IF(I12="Responded and won",Rates!$B$21,IF(I12="Smart Disputes win",Rates!$B$21+Rates!$B$23*C12,IF(I12="Smart Disputes loss",Rates!$B$21,0))))),0)</f>
        <v>0</v>
      </c>
      <c r="S12" s="11" t="n">
        <f aca="false">IF(AND(B12&lt;&gt;"",ISNUMBER(C12),C12&gt;0),C12*Rates!$B$24+Rates!$B$25,0)</f>
        <v>0</v>
      </c>
      <c r="T12" s="11" t="n">
        <f aca="false">IF(AND(B12&lt;&gt;"",ISNUMBER(C12),C12&gt;0),C12*Rates!$B$26+Rates!$B$27,0)</f>
        <v>0</v>
      </c>
      <c r="U12" s="11" t="n">
        <f aca="false">S12-O12</f>
        <v>0</v>
      </c>
    </row>
    <row r="13" customFormat="false" ht="15" hidden="false" customHeight="false" outlineLevel="0" collapsed="false">
      <c r="A13" s="9"/>
      <c r="B13" s="9"/>
      <c r="C13" s="10"/>
      <c r="D13" s="9"/>
      <c r="E13" s="9"/>
      <c r="F13" s="9"/>
      <c r="G13" s="9"/>
      <c r="H13" s="9"/>
      <c r="I13" s="9"/>
      <c r="J13" s="11" t="n">
        <f aca="false">IF(AND(B13&lt;&gt;"",ISNUMBER(C13),C13&gt;0),IF(ISNUMBER(INDEX(Rates!$D$5:$D$12,MATCH(B13,Rates!$A$5:$A$12,0))),MIN(C13*INDEX(Rates!$B$5:$B$12,MATCH(B13,Rates!$A$5:$A$12,0)),INDEX(Rates!$D$5:$D$12,MATCH(B13,Rates!$A$5:$A$12,0))),C13*INDEX(Rates!$B$5:$B$12,MATCH(B13,Rates!$A$5:$A$12,0)))+INDEX(Rates!$C$5:$C$12,MATCH(B13,Rates!$A$5:$A$12,0)),0)</f>
        <v>0</v>
      </c>
      <c r="K13" s="11" t="n">
        <f aca="false">IF(AND(B13&lt;&gt;"",ISNUMBER(C13),C13&gt;0),IF(AND(D13="Y",INDEX(Rates!$E$5:$E$12,MATCH(B13,Rates!$A$5:$A$12,0))="Y"),C13*Rates!$B$16,0),0)</f>
        <v>0</v>
      </c>
      <c r="L13" s="11" t="n">
        <f aca="false">IF(AND(AND(B13&lt;&gt;"",ISNUMBER(C13),C13&gt;0),E13="Y"),C13*Rates!$B$17,0)</f>
        <v>0</v>
      </c>
      <c r="M13" s="11" t="n">
        <f aca="false">IF(AND(AND(B13&lt;&gt;"",ISNUMBER(C13),C13&gt;0),F13="Y"),C13*Rates!$B$18,0)</f>
        <v>0</v>
      </c>
      <c r="N13" s="11" t="n">
        <f aca="false">IF(AND(B13&lt;&gt;"",ISNUMBER(C13),C13&gt;0),IF(G13="Stripe Invoicing (0.4%)",C13*Rates!$B$19,IF(G13="Post-payment invoice (0.4%, $2 cap)",MIN(C13*Rates!$B$19,Rates!$B$20),0)),0)</f>
        <v>0</v>
      </c>
      <c r="O13" s="11" t="n">
        <f aca="false">J13+K13+L13+M13+N13</f>
        <v>0</v>
      </c>
      <c r="P13" s="11" t="n">
        <f aca="false">IF(AND(B13&lt;&gt;"",ISNUMBER(C13),C13&gt;0),C13-O13,0)</f>
        <v>0</v>
      </c>
      <c r="Q13" s="12" t="str">
        <f aca="false">IF(AND(B13&lt;&gt;"",ISNUMBER(C13),C13&gt;0),O13/C13,"")</f>
        <v/>
      </c>
      <c r="R13" s="11" t="n">
        <f aca="false">IF(OR(H13="Y",I13&lt;&gt;"None"),IF(H13="Y",O13,0)+IF(I13="Lost, no response",Rates!$B$21,IF(I13="Responded and lost",Rates!$B$21+Rates!$B$22,IF(I13="Responded and won",Rates!$B$21,IF(I13="Smart Disputes win",Rates!$B$21+Rates!$B$23*C13,IF(I13="Smart Disputes loss",Rates!$B$21,0))))),0)</f>
        <v>0</v>
      </c>
      <c r="S13" s="11" t="n">
        <f aca="false">IF(AND(B13&lt;&gt;"",ISNUMBER(C13),C13&gt;0),C13*Rates!$B$24+Rates!$B$25,0)</f>
        <v>0</v>
      </c>
      <c r="T13" s="11" t="n">
        <f aca="false">IF(AND(B13&lt;&gt;"",ISNUMBER(C13),C13&gt;0),C13*Rates!$B$26+Rates!$B$27,0)</f>
        <v>0</v>
      </c>
      <c r="U13" s="11" t="n">
        <f aca="false">S13-O13</f>
        <v>0</v>
      </c>
    </row>
    <row r="14" customFormat="false" ht="15" hidden="false" customHeight="false" outlineLevel="0" collapsed="false">
      <c r="A14" s="9"/>
      <c r="B14" s="9"/>
      <c r="C14" s="10"/>
      <c r="D14" s="9"/>
      <c r="E14" s="9"/>
      <c r="F14" s="9"/>
      <c r="G14" s="9"/>
      <c r="H14" s="9"/>
      <c r="I14" s="9"/>
      <c r="J14" s="11" t="n">
        <f aca="false">IF(AND(B14&lt;&gt;"",ISNUMBER(C14),C14&gt;0),IF(ISNUMBER(INDEX(Rates!$D$5:$D$12,MATCH(B14,Rates!$A$5:$A$12,0))),MIN(C14*INDEX(Rates!$B$5:$B$12,MATCH(B14,Rates!$A$5:$A$12,0)),INDEX(Rates!$D$5:$D$12,MATCH(B14,Rates!$A$5:$A$12,0))),C14*INDEX(Rates!$B$5:$B$12,MATCH(B14,Rates!$A$5:$A$12,0)))+INDEX(Rates!$C$5:$C$12,MATCH(B14,Rates!$A$5:$A$12,0)),0)</f>
        <v>0</v>
      </c>
      <c r="K14" s="11" t="n">
        <f aca="false">IF(AND(B14&lt;&gt;"",ISNUMBER(C14),C14&gt;0),IF(AND(D14="Y",INDEX(Rates!$E$5:$E$12,MATCH(B14,Rates!$A$5:$A$12,0))="Y"),C14*Rates!$B$16,0),0)</f>
        <v>0</v>
      </c>
      <c r="L14" s="11" t="n">
        <f aca="false">IF(AND(AND(B14&lt;&gt;"",ISNUMBER(C14),C14&gt;0),E14="Y"),C14*Rates!$B$17,0)</f>
        <v>0</v>
      </c>
      <c r="M14" s="11" t="n">
        <f aca="false">IF(AND(AND(B14&lt;&gt;"",ISNUMBER(C14),C14&gt;0),F14="Y"),C14*Rates!$B$18,0)</f>
        <v>0</v>
      </c>
      <c r="N14" s="11" t="n">
        <f aca="false">IF(AND(B14&lt;&gt;"",ISNUMBER(C14),C14&gt;0),IF(G14="Stripe Invoicing (0.4%)",C14*Rates!$B$19,IF(G14="Post-payment invoice (0.4%, $2 cap)",MIN(C14*Rates!$B$19,Rates!$B$20),0)),0)</f>
        <v>0</v>
      </c>
      <c r="O14" s="11" t="n">
        <f aca="false">J14+K14+L14+M14+N14</f>
        <v>0</v>
      </c>
      <c r="P14" s="11" t="n">
        <f aca="false">IF(AND(B14&lt;&gt;"",ISNUMBER(C14),C14&gt;0),C14-O14,0)</f>
        <v>0</v>
      </c>
      <c r="Q14" s="12" t="str">
        <f aca="false">IF(AND(B14&lt;&gt;"",ISNUMBER(C14),C14&gt;0),O14/C14,"")</f>
        <v/>
      </c>
      <c r="R14" s="11" t="n">
        <f aca="false">IF(OR(H14="Y",I14&lt;&gt;"None"),IF(H14="Y",O14,0)+IF(I14="Lost, no response",Rates!$B$21,IF(I14="Responded and lost",Rates!$B$21+Rates!$B$22,IF(I14="Responded and won",Rates!$B$21,IF(I14="Smart Disputes win",Rates!$B$21+Rates!$B$23*C14,IF(I14="Smart Disputes loss",Rates!$B$21,0))))),0)</f>
        <v>0</v>
      </c>
      <c r="S14" s="11" t="n">
        <f aca="false">IF(AND(B14&lt;&gt;"",ISNUMBER(C14),C14&gt;0),C14*Rates!$B$24+Rates!$B$25,0)</f>
        <v>0</v>
      </c>
      <c r="T14" s="11" t="n">
        <f aca="false">IF(AND(B14&lt;&gt;"",ISNUMBER(C14),C14&gt;0),C14*Rates!$B$26+Rates!$B$27,0)</f>
        <v>0</v>
      </c>
      <c r="U14" s="11" t="n">
        <f aca="false">S14-O14</f>
        <v>0</v>
      </c>
    </row>
    <row r="15" customFormat="false" ht="15" hidden="false" customHeight="false" outlineLevel="0" collapsed="false">
      <c r="A15" s="9"/>
      <c r="B15" s="9"/>
      <c r="C15" s="10"/>
      <c r="D15" s="9"/>
      <c r="E15" s="9"/>
      <c r="F15" s="9"/>
      <c r="G15" s="9"/>
      <c r="H15" s="9"/>
      <c r="I15" s="9"/>
      <c r="J15" s="11" t="n">
        <f aca="false">IF(AND(B15&lt;&gt;"",ISNUMBER(C15),C15&gt;0),IF(ISNUMBER(INDEX(Rates!$D$5:$D$12,MATCH(B15,Rates!$A$5:$A$12,0))),MIN(C15*INDEX(Rates!$B$5:$B$12,MATCH(B15,Rates!$A$5:$A$12,0)),INDEX(Rates!$D$5:$D$12,MATCH(B15,Rates!$A$5:$A$12,0))),C15*INDEX(Rates!$B$5:$B$12,MATCH(B15,Rates!$A$5:$A$12,0)))+INDEX(Rates!$C$5:$C$12,MATCH(B15,Rates!$A$5:$A$12,0)),0)</f>
        <v>0</v>
      </c>
      <c r="K15" s="11" t="n">
        <f aca="false">IF(AND(B15&lt;&gt;"",ISNUMBER(C15),C15&gt;0),IF(AND(D15="Y",INDEX(Rates!$E$5:$E$12,MATCH(B15,Rates!$A$5:$A$12,0))="Y"),C15*Rates!$B$16,0),0)</f>
        <v>0</v>
      </c>
      <c r="L15" s="11" t="n">
        <f aca="false">IF(AND(AND(B15&lt;&gt;"",ISNUMBER(C15),C15&gt;0),E15="Y"),C15*Rates!$B$17,0)</f>
        <v>0</v>
      </c>
      <c r="M15" s="11" t="n">
        <f aca="false">IF(AND(AND(B15&lt;&gt;"",ISNUMBER(C15),C15&gt;0),F15="Y"),C15*Rates!$B$18,0)</f>
        <v>0</v>
      </c>
      <c r="N15" s="11" t="n">
        <f aca="false">IF(AND(B15&lt;&gt;"",ISNUMBER(C15),C15&gt;0),IF(G15="Stripe Invoicing (0.4%)",C15*Rates!$B$19,IF(G15="Post-payment invoice (0.4%, $2 cap)",MIN(C15*Rates!$B$19,Rates!$B$20),0)),0)</f>
        <v>0</v>
      </c>
      <c r="O15" s="11" t="n">
        <f aca="false">J15+K15+L15+M15+N15</f>
        <v>0</v>
      </c>
      <c r="P15" s="11" t="n">
        <f aca="false">IF(AND(B15&lt;&gt;"",ISNUMBER(C15),C15&gt;0),C15-O15,0)</f>
        <v>0</v>
      </c>
      <c r="Q15" s="12" t="str">
        <f aca="false">IF(AND(B15&lt;&gt;"",ISNUMBER(C15),C15&gt;0),O15/C15,"")</f>
        <v/>
      </c>
      <c r="R15" s="11" t="n">
        <f aca="false">IF(OR(H15="Y",I15&lt;&gt;"None"),IF(H15="Y",O15,0)+IF(I15="Lost, no response",Rates!$B$21,IF(I15="Responded and lost",Rates!$B$21+Rates!$B$22,IF(I15="Responded and won",Rates!$B$21,IF(I15="Smart Disputes win",Rates!$B$21+Rates!$B$23*C15,IF(I15="Smart Disputes loss",Rates!$B$21,0))))),0)</f>
        <v>0</v>
      </c>
      <c r="S15" s="11" t="n">
        <f aca="false">IF(AND(B15&lt;&gt;"",ISNUMBER(C15),C15&gt;0),C15*Rates!$B$24+Rates!$B$25,0)</f>
        <v>0</v>
      </c>
      <c r="T15" s="11" t="n">
        <f aca="false">IF(AND(B15&lt;&gt;"",ISNUMBER(C15),C15&gt;0),C15*Rates!$B$26+Rates!$B$27,0)</f>
        <v>0</v>
      </c>
      <c r="U15" s="11" t="n">
        <f aca="false">S15-O15</f>
        <v>0</v>
      </c>
    </row>
    <row r="16" customFormat="false" ht="15" hidden="false" customHeight="false" outlineLevel="0" collapsed="false">
      <c r="A16" s="9"/>
      <c r="B16" s="9"/>
      <c r="C16" s="10"/>
      <c r="D16" s="9"/>
      <c r="E16" s="9"/>
      <c r="F16" s="9"/>
      <c r="G16" s="9"/>
      <c r="H16" s="9"/>
      <c r="I16" s="9"/>
      <c r="J16" s="11" t="n">
        <f aca="false">IF(AND(B16&lt;&gt;"",ISNUMBER(C16),C16&gt;0),IF(ISNUMBER(INDEX(Rates!$D$5:$D$12,MATCH(B16,Rates!$A$5:$A$12,0))),MIN(C16*INDEX(Rates!$B$5:$B$12,MATCH(B16,Rates!$A$5:$A$12,0)),INDEX(Rates!$D$5:$D$12,MATCH(B16,Rates!$A$5:$A$12,0))),C16*INDEX(Rates!$B$5:$B$12,MATCH(B16,Rates!$A$5:$A$12,0)))+INDEX(Rates!$C$5:$C$12,MATCH(B16,Rates!$A$5:$A$12,0)),0)</f>
        <v>0</v>
      </c>
      <c r="K16" s="11" t="n">
        <f aca="false">IF(AND(B16&lt;&gt;"",ISNUMBER(C16),C16&gt;0),IF(AND(D16="Y",INDEX(Rates!$E$5:$E$12,MATCH(B16,Rates!$A$5:$A$12,0))="Y"),C16*Rates!$B$16,0),0)</f>
        <v>0</v>
      </c>
      <c r="L16" s="11" t="n">
        <f aca="false">IF(AND(AND(B16&lt;&gt;"",ISNUMBER(C16),C16&gt;0),E16="Y"),C16*Rates!$B$17,0)</f>
        <v>0</v>
      </c>
      <c r="M16" s="11" t="n">
        <f aca="false">IF(AND(AND(B16&lt;&gt;"",ISNUMBER(C16),C16&gt;0),F16="Y"),C16*Rates!$B$18,0)</f>
        <v>0</v>
      </c>
      <c r="N16" s="11" t="n">
        <f aca="false">IF(AND(B16&lt;&gt;"",ISNUMBER(C16),C16&gt;0),IF(G16="Stripe Invoicing (0.4%)",C16*Rates!$B$19,IF(G16="Post-payment invoice (0.4%, $2 cap)",MIN(C16*Rates!$B$19,Rates!$B$20),0)),0)</f>
        <v>0</v>
      </c>
      <c r="O16" s="11" t="n">
        <f aca="false">J16+K16+L16+M16+N16</f>
        <v>0</v>
      </c>
      <c r="P16" s="11" t="n">
        <f aca="false">IF(AND(B16&lt;&gt;"",ISNUMBER(C16),C16&gt;0),C16-O16,0)</f>
        <v>0</v>
      </c>
      <c r="Q16" s="12" t="str">
        <f aca="false">IF(AND(B16&lt;&gt;"",ISNUMBER(C16),C16&gt;0),O16/C16,"")</f>
        <v/>
      </c>
      <c r="R16" s="11" t="n">
        <f aca="false">IF(OR(H16="Y",I16&lt;&gt;"None"),IF(H16="Y",O16,0)+IF(I16="Lost, no response",Rates!$B$21,IF(I16="Responded and lost",Rates!$B$21+Rates!$B$22,IF(I16="Responded and won",Rates!$B$21,IF(I16="Smart Disputes win",Rates!$B$21+Rates!$B$23*C16,IF(I16="Smart Disputes loss",Rates!$B$21,0))))),0)</f>
        <v>0</v>
      </c>
      <c r="S16" s="11" t="n">
        <f aca="false">IF(AND(B16&lt;&gt;"",ISNUMBER(C16),C16&gt;0),C16*Rates!$B$24+Rates!$B$25,0)</f>
        <v>0</v>
      </c>
      <c r="T16" s="11" t="n">
        <f aca="false">IF(AND(B16&lt;&gt;"",ISNUMBER(C16),C16&gt;0),C16*Rates!$B$26+Rates!$B$27,0)</f>
        <v>0</v>
      </c>
      <c r="U16" s="11" t="n">
        <f aca="false">S16-O16</f>
        <v>0</v>
      </c>
    </row>
    <row r="17" customFormat="false" ht="15" hidden="false" customHeight="false" outlineLevel="0" collapsed="false">
      <c r="A17" s="9"/>
      <c r="B17" s="9"/>
      <c r="C17" s="10"/>
      <c r="D17" s="9"/>
      <c r="E17" s="9"/>
      <c r="F17" s="9"/>
      <c r="G17" s="9"/>
      <c r="H17" s="9"/>
      <c r="I17" s="9"/>
      <c r="J17" s="11" t="n">
        <f aca="false">IF(AND(B17&lt;&gt;"",ISNUMBER(C17),C17&gt;0),IF(ISNUMBER(INDEX(Rates!$D$5:$D$12,MATCH(B17,Rates!$A$5:$A$12,0))),MIN(C17*INDEX(Rates!$B$5:$B$12,MATCH(B17,Rates!$A$5:$A$12,0)),INDEX(Rates!$D$5:$D$12,MATCH(B17,Rates!$A$5:$A$12,0))),C17*INDEX(Rates!$B$5:$B$12,MATCH(B17,Rates!$A$5:$A$12,0)))+INDEX(Rates!$C$5:$C$12,MATCH(B17,Rates!$A$5:$A$12,0)),0)</f>
        <v>0</v>
      </c>
      <c r="K17" s="11" t="n">
        <f aca="false">IF(AND(B17&lt;&gt;"",ISNUMBER(C17),C17&gt;0),IF(AND(D17="Y",INDEX(Rates!$E$5:$E$12,MATCH(B17,Rates!$A$5:$A$12,0))="Y"),C17*Rates!$B$16,0),0)</f>
        <v>0</v>
      </c>
      <c r="L17" s="11" t="n">
        <f aca="false">IF(AND(AND(B17&lt;&gt;"",ISNUMBER(C17),C17&gt;0),E17="Y"),C17*Rates!$B$17,0)</f>
        <v>0</v>
      </c>
      <c r="M17" s="11" t="n">
        <f aca="false">IF(AND(AND(B17&lt;&gt;"",ISNUMBER(C17),C17&gt;0),F17="Y"),C17*Rates!$B$18,0)</f>
        <v>0</v>
      </c>
      <c r="N17" s="11" t="n">
        <f aca="false">IF(AND(B17&lt;&gt;"",ISNUMBER(C17),C17&gt;0),IF(G17="Stripe Invoicing (0.4%)",C17*Rates!$B$19,IF(G17="Post-payment invoice (0.4%, $2 cap)",MIN(C17*Rates!$B$19,Rates!$B$20),0)),0)</f>
        <v>0</v>
      </c>
      <c r="O17" s="11" t="n">
        <f aca="false">J17+K17+L17+M17+N17</f>
        <v>0</v>
      </c>
      <c r="P17" s="11" t="n">
        <f aca="false">IF(AND(B17&lt;&gt;"",ISNUMBER(C17),C17&gt;0),C17-O17,0)</f>
        <v>0</v>
      </c>
      <c r="Q17" s="12" t="str">
        <f aca="false">IF(AND(B17&lt;&gt;"",ISNUMBER(C17),C17&gt;0),O17/C17,"")</f>
        <v/>
      </c>
      <c r="R17" s="11" t="n">
        <f aca="false">IF(OR(H17="Y",I17&lt;&gt;"None"),IF(H17="Y",O17,0)+IF(I17="Lost, no response",Rates!$B$21,IF(I17="Responded and lost",Rates!$B$21+Rates!$B$22,IF(I17="Responded and won",Rates!$B$21,IF(I17="Smart Disputes win",Rates!$B$21+Rates!$B$23*C17,IF(I17="Smart Disputes loss",Rates!$B$21,0))))),0)</f>
        <v>0</v>
      </c>
      <c r="S17" s="11" t="n">
        <f aca="false">IF(AND(B17&lt;&gt;"",ISNUMBER(C17),C17&gt;0),C17*Rates!$B$24+Rates!$B$25,0)</f>
        <v>0</v>
      </c>
      <c r="T17" s="11" t="n">
        <f aca="false">IF(AND(B17&lt;&gt;"",ISNUMBER(C17),C17&gt;0),C17*Rates!$B$26+Rates!$B$27,0)</f>
        <v>0</v>
      </c>
      <c r="U17" s="11" t="n">
        <f aca="false">S17-O17</f>
        <v>0</v>
      </c>
    </row>
    <row r="18" customFormat="false" ht="15" hidden="false" customHeight="false" outlineLevel="0" collapsed="false">
      <c r="A18" s="9"/>
      <c r="B18" s="9"/>
      <c r="C18" s="10"/>
      <c r="D18" s="9"/>
      <c r="E18" s="9"/>
      <c r="F18" s="9"/>
      <c r="G18" s="9"/>
      <c r="H18" s="9"/>
      <c r="I18" s="9"/>
      <c r="J18" s="11" t="n">
        <f aca="false">IF(AND(B18&lt;&gt;"",ISNUMBER(C18),C18&gt;0),IF(ISNUMBER(INDEX(Rates!$D$5:$D$12,MATCH(B18,Rates!$A$5:$A$12,0))),MIN(C18*INDEX(Rates!$B$5:$B$12,MATCH(B18,Rates!$A$5:$A$12,0)),INDEX(Rates!$D$5:$D$12,MATCH(B18,Rates!$A$5:$A$12,0))),C18*INDEX(Rates!$B$5:$B$12,MATCH(B18,Rates!$A$5:$A$12,0)))+INDEX(Rates!$C$5:$C$12,MATCH(B18,Rates!$A$5:$A$12,0)),0)</f>
        <v>0</v>
      </c>
      <c r="K18" s="11" t="n">
        <f aca="false">IF(AND(B18&lt;&gt;"",ISNUMBER(C18),C18&gt;0),IF(AND(D18="Y",INDEX(Rates!$E$5:$E$12,MATCH(B18,Rates!$A$5:$A$12,0))="Y"),C18*Rates!$B$16,0),0)</f>
        <v>0</v>
      </c>
      <c r="L18" s="11" t="n">
        <f aca="false">IF(AND(AND(B18&lt;&gt;"",ISNUMBER(C18),C18&gt;0),E18="Y"),C18*Rates!$B$17,0)</f>
        <v>0</v>
      </c>
      <c r="M18" s="11" t="n">
        <f aca="false">IF(AND(AND(B18&lt;&gt;"",ISNUMBER(C18),C18&gt;0),F18="Y"),C18*Rates!$B$18,0)</f>
        <v>0</v>
      </c>
      <c r="N18" s="11" t="n">
        <f aca="false">IF(AND(B18&lt;&gt;"",ISNUMBER(C18),C18&gt;0),IF(G18="Stripe Invoicing (0.4%)",C18*Rates!$B$19,IF(G18="Post-payment invoice (0.4%, $2 cap)",MIN(C18*Rates!$B$19,Rates!$B$20),0)),0)</f>
        <v>0</v>
      </c>
      <c r="O18" s="11" t="n">
        <f aca="false">J18+K18+L18+M18+N18</f>
        <v>0</v>
      </c>
      <c r="P18" s="11" t="n">
        <f aca="false">IF(AND(B18&lt;&gt;"",ISNUMBER(C18),C18&gt;0),C18-O18,0)</f>
        <v>0</v>
      </c>
      <c r="Q18" s="12" t="str">
        <f aca="false">IF(AND(B18&lt;&gt;"",ISNUMBER(C18),C18&gt;0),O18/C18,"")</f>
        <v/>
      </c>
      <c r="R18" s="11" t="n">
        <f aca="false">IF(OR(H18="Y",I18&lt;&gt;"None"),IF(H18="Y",O18,0)+IF(I18="Lost, no response",Rates!$B$21,IF(I18="Responded and lost",Rates!$B$21+Rates!$B$22,IF(I18="Responded and won",Rates!$B$21,IF(I18="Smart Disputes win",Rates!$B$21+Rates!$B$23*C18,IF(I18="Smart Disputes loss",Rates!$B$21,0))))),0)</f>
        <v>0</v>
      </c>
      <c r="S18" s="11" t="n">
        <f aca="false">IF(AND(B18&lt;&gt;"",ISNUMBER(C18),C18&gt;0),C18*Rates!$B$24+Rates!$B$25,0)</f>
        <v>0</v>
      </c>
      <c r="T18" s="11" t="n">
        <f aca="false">IF(AND(B18&lt;&gt;"",ISNUMBER(C18),C18&gt;0),C18*Rates!$B$26+Rates!$B$27,0)</f>
        <v>0</v>
      </c>
      <c r="U18" s="11" t="n">
        <f aca="false">S18-O18</f>
        <v>0</v>
      </c>
    </row>
    <row r="19" customFormat="false" ht="15" hidden="false" customHeight="false" outlineLevel="0" collapsed="false">
      <c r="A19" s="9"/>
      <c r="B19" s="9"/>
      <c r="C19" s="10"/>
      <c r="D19" s="9"/>
      <c r="E19" s="9"/>
      <c r="F19" s="9"/>
      <c r="G19" s="9"/>
      <c r="H19" s="9"/>
      <c r="I19" s="9"/>
      <c r="J19" s="11" t="n">
        <f aca="false">IF(AND(B19&lt;&gt;"",ISNUMBER(C19),C19&gt;0),IF(ISNUMBER(INDEX(Rates!$D$5:$D$12,MATCH(B19,Rates!$A$5:$A$12,0))),MIN(C19*INDEX(Rates!$B$5:$B$12,MATCH(B19,Rates!$A$5:$A$12,0)),INDEX(Rates!$D$5:$D$12,MATCH(B19,Rates!$A$5:$A$12,0))),C19*INDEX(Rates!$B$5:$B$12,MATCH(B19,Rates!$A$5:$A$12,0)))+INDEX(Rates!$C$5:$C$12,MATCH(B19,Rates!$A$5:$A$12,0)),0)</f>
        <v>0</v>
      </c>
      <c r="K19" s="11" t="n">
        <f aca="false">IF(AND(B19&lt;&gt;"",ISNUMBER(C19),C19&gt;0),IF(AND(D19="Y",INDEX(Rates!$E$5:$E$12,MATCH(B19,Rates!$A$5:$A$12,0))="Y"),C19*Rates!$B$16,0),0)</f>
        <v>0</v>
      </c>
      <c r="L19" s="11" t="n">
        <f aca="false">IF(AND(AND(B19&lt;&gt;"",ISNUMBER(C19),C19&gt;0),E19="Y"),C19*Rates!$B$17,0)</f>
        <v>0</v>
      </c>
      <c r="M19" s="11" t="n">
        <f aca="false">IF(AND(AND(B19&lt;&gt;"",ISNUMBER(C19),C19&gt;0),F19="Y"),C19*Rates!$B$18,0)</f>
        <v>0</v>
      </c>
      <c r="N19" s="11" t="n">
        <f aca="false">IF(AND(B19&lt;&gt;"",ISNUMBER(C19),C19&gt;0),IF(G19="Stripe Invoicing (0.4%)",C19*Rates!$B$19,IF(G19="Post-payment invoice (0.4%, $2 cap)",MIN(C19*Rates!$B$19,Rates!$B$20),0)),0)</f>
        <v>0</v>
      </c>
      <c r="O19" s="11" t="n">
        <f aca="false">J19+K19+L19+M19+N19</f>
        <v>0</v>
      </c>
      <c r="P19" s="11" t="n">
        <f aca="false">IF(AND(B19&lt;&gt;"",ISNUMBER(C19),C19&gt;0),C19-O19,0)</f>
        <v>0</v>
      </c>
      <c r="Q19" s="12" t="str">
        <f aca="false">IF(AND(B19&lt;&gt;"",ISNUMBER(C19),C19&gt;0),O19/C19,"")</f>
        <v/>
      </c>
      <c r="R19" s="11" t="n">
        <f aca="false">IF(OR(H19="Y",I19&lt;&gt;"None"),IF(H19="Y",O19,0)+IF(I19="Lost, no response",Rates!$B$21,IF(I19="Responded and lost",Rates!$B$21+Rates!$B$22,IF(I19="Responded and won",Rates!$B$21,IF(I19="Smart Disputes win",Rates!$B$21+Rates!$B$23*C19,IF(I19="Smart Disputes loss",Rates!$B$21,0))))),0)</f>
        <v>0</v>
      </c>
      <c r="S19" s="11" t="n">
        <f aca="false">IF(AND(B19&lt;&gt;"",ISNUMBER(C19),C19&gt;0),C19*Rates!$B$24+Rates!$B$25,0)</f>
        <v>0</v>
      </c>
      <c r="T19" s="11" t="n">
        <f aca="false">IF(AND(B19&lt;&gt;"",ISNUMBER(C19),C19&gt;0),C19*Rates!$B$26+Rates!$B$27,0)</f>
        <v>0</v>
      </c>
      <c r="U19" s="11" t="n">
        <f aca="false">S19-O19</f>
        <v>0</v>
      </c>
    </row>
    <row r="20" customFormat="false" ht="15" hidden="false" customHeight="false" outlineLevel="0" collapsed="false">
      <c r="A20" s="9"/>
      <c r="B20" s="9"/>
      <c r="C20" s="10"/>
      <c r="D20" s="9"/>
      <c r="E20" s="9"/>
      <c r="F20" s="9"/>
      <c r="G20" s="9"/>
      <c r="H20" s="9"/>
      <c r="I20" s="9"/>
      <c r="J20" s="11" t="n">
        <f aca="false">IF(AND(B20&lt;&gt;"",ISNUMBER(C20),C20&gt;0),IF(ISNUMBER(INDEX(Rates!$D$5:$D$12,MATCH(B20,Rates!$A$5:$A$12,0))),MIN(C20*INDEX(Rates!$B$5:$B$12,MATCH(B20,Rates!$A$5:$A$12,0)),INDEX(Rates!$D$5:$D$12,MATCH(B20,Rates!$A$5:$A$12,0))),C20*INDEX(Rates!$B$5:$B$12,MATCH(B20,Rates!$A$5:$A$12,0)))+INDEX(Rates!$C$5:$C$12,MATCH(B20,Rates!$A$5:$A$12,0)),0)</f>
        <v>0</v>
      </c>
      <c r="K20" s="11" t="n">
        <f aca="false">IF(AND(B20&lt;&gt;"",ISNUMBER(C20),C20&gt;0),IF(AND(D20="Y",INDEX(Rates!$E$5:$E$12,MATCH(B20,Rates!$A$5:$A$12,0))="Y"),C20*Rates!$B$16,0),0)</f>
        <v>0</v>
      </c>
      <c r="L20" s="11" t="n">
        <f aca="false">IF(AND(AND(B20&lt;&gt;"",ISNUMBER(C20),C20&gt;0),E20="Y"),C20*Rates!$B$17,0)</f>
        <v>0</v>
      </c>
      <c r="M20" s="11" t="n">
        <f aca="false">IF(AND(AND(B20&lt;&gt;"",ISNUMBER(C20),C20&gt;0),F20="Y"),C20*Rates!$B$18,0)</f>
        <v>0</v>
      </c>
      <c r="N20" s="11" t="n">
        <f aca="false">IF(AND(B20&lt;&gt;"",ISNUMBER(C20),C20&gt;0),IF(G20="Stripe Invoicing (0.4%)",C20*Rates!$B$19,IF(G20="Post-payment invoice (0.4%, $2 cap)",MIN(C20*Rates!$B$19,Rates!$B$20),0)),0)</f>
        <v>0</v>
      </c>
      <c r="O20" s="11" t="n">
        <f aca="false">J20+K20+L20+M20+N20</f>
        <v>0</v>
      </c>
      <c r="P20" s="11" t="n">
        <f aca="false">IF(AND(B20&lt;&gt;"",ISNUMBER(C20),C20&gt;0),C20-O20,0)</f>
        <v>0</v>
      </c>
      <c r="Q20" s="12" t="str">
        <f aca="false">IF(AND(B20&lt;&gt;"",ISNUMBER(C20),C20&gt;0),O20/C20,"")</f>
        <v/>
      </c>
      <c r="R20" s="11" t="n">
        <f aca="false">IF(OR(H20="Y",I20&lt;&gt;"None"),IF(H20="Y",O20,0)+IF(I20="Lost, no response",Rates!$B$21,IF(I20="Responded and lost",Rates!$B$21+Rates!$B$22,IF(I20="Responded and won",Rates!$B$21,IF(I20="Smart Disputes win",Rates!$B$21+Rates!$B$23*C20,IF(I20="Smart Disputes loss",Rates!$B$21,0))))),0)</f>
        <v>0</v>
      </c>
      <c r="S20" s="11" t="n">
        <f aca="false">IF(AND(B20&lt;&gt;"",ISNUMBER(C20),C20&gt;0),C20*Rates!$B$24+Rates!$B$25,0)</f>
        <v>0</v>
      </c>
      <c r="T20" s="11" t="n">
        <f aca="false">IF(AND(B20&lt;&gt;"",ISNUMBER(C20),C20&gt;0),C20*Rates!$B$26+Rates!$B$27,0)</f>
        <v>0</v>
      </c>
      <c r="U20" s="11" t="n">
        <f aca="false">S20-O20</f>
        <v>0</v>
      </c>
    </row>
    <row r="21" customFormat="false" ht="15" hidden="false" customHeight="false" outlineLevel="0" collapsed="false">
      <c r="A21" s="9"/>
      <c r="B21" s="9"/>
      <c r="C21" s="10"/>
      <c r="D21" s="9"/>
      <c r="E21" s="9"/>
      <c r="F21" s="9"/>
      <c r="G21" s="9"/>
      <c r="H21" s="9"/>
      <c r="I21" s="9"/>
      <c r="J21" s="11" t="n">
        <f aca="false">IF(AND(B21&lt;&gt;"",ISNUMBER(C21),C21&gt;0),IF(ISNUMBER(INDEX(Rates!$D$5:$D$12,MATCH(B21,Rates!$A$5:$A$12,0))),MIN(C21*INDEX(Rates!$B$5:$B$12,MATCH(B21,Rates!$A$5:$A$12,0)),INDEX(Rates!$D$5:$D$12,MATCH(B21,Rates!$A$5:$A$12,0))),C21*INDEX(Rates!$B$5:$B$12,MATCH(B21,Rates!$A$5:$A$12,0)))+INDEX(Rates!$C$5:$C$12,MATCH(B21,Rates!$A$5:$A$12,0)),0)</f>
        <v>0</v>
      </c>
      <c r="K21" s="11" t="n">
        <f aca="false">IF(AND(B21&lt;&gt;"",ISNUMBER(C21),C21&gt;0),IF(AND(D21="Y",INDEX(Rates!$E$5:$E$12,MATCH(B21,Rates!$A$5:$A$12,0))="Y"),C21*Rates!$B$16,0),0)</f>
        <v>0</v>
      </c>
      <c r="L21" s="11" t="n">
        <f aca="false">IF(AND(AND(B21&lt;&gt;"",ISNUMBER(C21),C21&gt;0),E21="Y"),C21*Rates!$B$17,0)</f>
        <v>0</v>
      </c>
      <c r="M21" s="11" t="n">
        <f aca="false">IF(AND(AND(B21&lt;&gt;"",ISNUMBER(C21),C21&gt;0),F21="Y"),C21*Rates!$B$18,0)</f>
        <v>0</v>
      </c>
      <c r="N21" s="11" t="n">
        <f aca="false">IF(AND(B21&lt;&gt;"",ISNUMBER(C21),C21&gt;0),IF(G21="Stripe Invoicing (0.4%)",C21*Rates!$B$19,IF(G21="Post-payment invoice (0.4%, $2 cap)",MIN(C21*Rates!$B$19,Rates!$B$20),0)),0)</f>
        <v>0</v>
      </c>
      <c r="O21" s="11" t="n">
        <f aca="false">J21+K21+L21+M21+N21</f>
        <v>0</v>
      </c>
      <c r="P21" s="11" t="n">
        <f aca="false">IF(AND(B21&lt;&gt;"",ISNUMBER(C21),C21&gt;0),C21-O21,0)</f>
        <v>0</v>
      </c>
      <c r="Q21" s="12" t="str">
        <f aca="false">IF(AND(B21&lt;&gt;"",ISNUMBER(C21),C21&gt;0),O21/C21,"")</f>
        <v/>
      </c>
      <c r="R21" s="11" t="n">
        <f aca="false">IF(OR(H21="Y",I21&lt;&gt;"None"),IF(H21="Y",O21,0)+IF(I21="Lost, no response",Rates!$B$21,IF(I21="Responded and lost",Rates!$B$21+Rates!$B$22,IF(I21="Responded and won",Rates!$B$21,IF(I21="Smart Disputes win",Rates!$B$21+Rates!$B$23*C21,IF(I21="Smart Disputes loss",Rates!$B$21,0))))),0)</f>
        <v>0</v>
      </c>
      <c r="S21" s="11" t="n">
        <f aca="false">IF(AND(B21&lt;&gt;"",ISNUMBER(C21),C21&gt;0),C21*Rates!$B$24+Rates!$B$25,0)</f>
        <v>0</v>
      </c>
      <c r="T21" s="11" t="n">
        <f aca="false">IF(AND(B21&lt;&gt;"",ISNUMBER(C21),C21&gt;0),C21*Rates!$B$26+Rates!$B$27,0)</f>
        <v>0</v>
      </c>
      <c r="U21" s="11" t="n">
        <f aca="false">S21-O21</f>
        <v>0</v>
      </c>
    </row>
    <row r="22" customFormat="false" ht="15" hidden="false" customHeight="false" outlineLevel="0" collapsed="false">
      <c r="A22" s="9"/>
      <c r="B22" s="9"/>
      <c r="C22" s="10"/>
      <c r="D22" s="9"/>
      <c r="E22" s="9"/>
      <c r="F22" s="9"/>
      <c r="G22" s="9"/>
      <c r="H22" s="9"/>
      <c r="I22" s="9"/>
      <c r="J22" s="11" t="n">
        <f aca="false">IF(AND(B22&lt;&gt;"",ISNUMBER(C22),C22&gt;0),IF(ISNUMBER(INDEX(Rates!$D$5:$D$12,MATCH(B22,Rates!$A$5:$A$12,0))),MIN(C22*INDEX(Rates!$B$5:$B$12,MATCH(B22,Rates!$A$5:$A$12,0)),INDEX(Rates!$D$5:$D$12,MATCH(B22,Rates!$A$5:$A$12,0))),C22*INDEX(Rates!$B$5:$B$12,MATCH(B22,Rates!$A$5:$A$12,0)))+INDEX(Rates!$C$5:$C$12,MATCH(B22,Rates!$A$5:$A$12,0)),0)</f>
        <v>0</v>
      </c>
      <c r="K22" s="11" t="n">
        <f aca="false">IF(AND(B22&lt;&gt;"",ISNUMBER(C22),C22&gt;0),IF(AND(D22="Y",INDEX(Rates!$E$5:$E$12,MATCH(B22,Rates!$A$5:$A$12,0))="Y"),C22*Rates!$B$16,0),0)</f>
        <v>0</v>
      </c>
      <c r="L22" s="11" t="n">
        <f aca="false">IF(AND(AND(B22&lt;&gt;"",ISNUMBER(C22),C22&gt;0),E22="Y"),C22*Rates!$B$17,0)</f>
        <v>0</v>
      </c>
      <c r="M22" s="11" t="n">
        <f aca="false">IF(AND(AND(B22&lt;&gt;"",ISNUMBER(C22),C22&gt;0),F22="Y"),C22*Rates!$B$18,0)</f>
        <v>0</v>
      </c>
      <c r="N22" s="11" t="n">
        <f aca="false">IF(AND(B22&lt;&gt;"",ISNUMBER(C22),C22&gt;0),IF(G22="Stripe Invoicing (0.4%)",C22*Rates!$B$19,IF(G22="Post-payment invoice (0.4%, $2 cap)",MIN(C22*Rates!$B$19,Rates!$B$20),0)),0)</f>
        <v>0</v>
      </c>
      <c r="O22" s="11" t="n">
        <f aca="false">J22+K22+L22+M22+N22</f>
        <v>0</v>
      </c>
      <c r="P22" s="11" t="n">
        <f aca="false">IF(AND(B22&lt;&gt;"",ISNUMBER(C22),C22&gt;0),C22-O22,0)</f>
        <v>0</v>
      </c>
      <c r="Q22" s="12" t="str">
        <f aca="false">IF(AND(B22&lt;&gt;"",ISNUMBER(C22),C22&gt;0),O22/C22,"")</f>
        <v/>
      </c>
      <c r="R22" s="11" t="n">
        <f aca="false">IF(OR(H22="Y",I22&lt;&gt;"None"),IF(H22="Y",O22,0)+IF(I22="Lost, no response",Rates!$B$21,IF(I22="Responded and lost",Rates!$B$21+Rates!$B$22,IF(I22="Responded and won",Rates!$B$21,IF(I22="Smart Disputes win",Rates!$B$21+Rates!$B$23*C22,IF(I22="Smart Disputes loss",Rates!$B$21,0))))),0)</f>
        <v>0</v>
      </c>
      <c r="S22" s="11" t="n">
        <f aca="false">IF(AND(B22&lt;&gt;"",ISNUMBER(C22),C22&gt;0),C22*Rates!$B$24+Rates!$B$25,0)</f>
        <v>0</v>
      </c>
      <c r="T22" s="11" t="n">
        <f aca="false">IF(AND(B22&lt;&gt;"",ISNUMBER(C22),C22&gt;0),C22*Rates!$B$26+Rates!$B$27,0)</f>
        <v>0</v>
      </c>
      <c r="U22" s="11" t="n">
        <f aca="false">S22-O22</f>
        <v>0</v>
      </c>
    </row>
    <row r="23" customFormat="false" ht="15" hidden="false" customHeight="false" outlineLevel="0" collapsed="false">
      <c r="A23" s="9"/>
      <c r="B23" s="9"/>
      <c r="C23" s="10"/>
      <c r="D23" s="9"/>
      <c r="E23" s="9"/>
      <c r="F23" s="9"/>
      <c r="G23" s="9"/>
      <c r="H23" s="9"/>
      <c r="I23" s="9"/>
      <c r="J23" s="11" t="n">
        <f aca="false">IF(AND(B23&lt;&gt;"",ISNUMBER(C23),C23&gt;0),IF(ISNUMBER(INDEX(Rates!$D$5:$D$12,MATCH(B23,Rates!$A$5:$A$12,0))),MIN(C23*INDEX(Rates!$B$5:$B$12,MATCH(B23,Rates!$A$5:$A$12,0)),INDEX(Rates!$D$5:$D$12,MATCH(B23,Rates!$A$5:$A$12,0))),C23*INDEX(Rates!$B$5:$B$12,MATCH(B23,Rates!$A$5:$A$12,0)))+INDEX(Rates!$C$5:$C$12,MATCH(B23,Rates!$A$5:$A$12,0)),0)</f>
        <v>0</v>
      </c>
      <c r="K23" s="11" t="n">
        <f aca="false">IF(AND(B23&lt;&gt;"",ISNUMBER(C23),C23&gt;0),IF(AND(D23="Y",INDEX(Rates!$E$5:$E$12,MATCH(B23,Rates!$A$5:$A$12,0))="Y"),C23*Rates!$B$16,0),0)</f>
        <v>0</v>
      </c>
      <c r="L23" s="11" t="n">
        <f aca="false">IF(AND(AND(B23&lt;&gt;"",ISNUMBER(C23),C23&gt;0),E23="Y"),C23*Rates!$B$17,0)</f>
        <v>0</v>
      </c>
      <c r="M23" s="11" t="n">
        <f aca="false">IF(AND(AND(B23&lt;&gt;"",ISNUMBER(C23),C23&gt;0),F23="Y"),C23*Rates!$B$18,0)</f>
        <v>0</v>
      </c>
      <c r="N23" s="11" t="n">
        <f aca="false">IF(AND(B23&lt;&gt;"",ISNUMBER(C23),C23&gt;0),IF(G23="Stripe Invoicing (0.4%)",C23*Rates!$B$19,IF(G23="Post-payment invoice (0.4%, $2 cap)",MIN(C23*Rates!$B$19,Rates!$B$20),0)),0)</f>
        <v>0</v>
      </c>
      <c r="O23" s="11" t="n">
        <f aca="false">J23+K23+L23+M23+N23</f>
        <v>0</v>
      </c>
      <c r="P23" s="11" t="n">
        <f aca="false">IF(AND(B23&lt;&gt;"",ISNUMBER(C23),C23&gt;0),C23-O23,0)</f>
        <v>0</v>
      </c>
      <c r="Q23" s="12" t="str">
        <f aca="false">IF(AND(B23&lt;&gt;"",ISNUMBER(C23),C23&gt;0),O23/C23,"")</f>
        <v/>
      </c>
      <c r="R23" s="11" t="n">
        <f aca="false">IF(OR(H23="Y",I23&lt;&gt;"None"),IF(H23="Y",O23,0)+IF(I23="Lost, no response",Rates!$B$21,IF(I23="Responded and lost",Rates!$B$21+Rates!$B$22,IF(I23="Responded and won",Rates!$B$21,IF(I23="Smart Disputes win",Rates!$B$21+Rates!$B$23*C23,IF(I23="Smart Disputes loss",Rates!$B$21,0))))),0)</f>
        <v>0</v>
      </c>
      <c r="S23" s="11" t="n">
        <f aca="false">IF(AND(B23&lt;&gt;"",ISNUMBER(C23),C23&gt;0),C23*Rates!$B$24+Rates!$B$25,0)</f>
        <v>0</v>
      </c>
      <c r="T23" s="11" t="n">
        <f aca="false">IF(AND(B23&lt;&gt;"",ISNUMBER(C23),C23&gt;0),C23*Rates!$B$26+Rates!$B$27,0)</f>
        <v>0</v>
      </c>
      <c r="U23" s="11" t="n">
        <f aca="false">S23-O23</f>
        <v>0</v>
      </c>
    </row>
    <row r="24" customFormat="false" ht="15" hidden="false" customHeight="false" outlineLevel="0" collapsed="false">
      <c r="A24" s="9"/>
      <c r="B24" s="9"/>
      <c r="C24" s="10"/>
      <c r="D24" s="9"/>
      <c r="E24" s="9"/>
      <c r="F24" s="9"/>
      <c r="G24" s="9"/>
      <c r="H24" s="9"/>
      <c r="I24" s="9"/>
      <c r="J24" s="11" t="n">
        <f aca="false">IF(AND(B24&lt;&gt;"",ISNUMBER(C24),C24&gt;0),IF(ISNUMBER(INDEX(Rates!$D$5:$D$12,MATCH(B24,Rates!$A$5:$A$12,0))),MIN(C24*INDEX(Rates!$B$5:$B$12,MATCH(B24,Rates!$A$5:$A$12,0)),INDEX(Rates!$D$5:$D$12,MATCH(B24,Rates!$A$5:$A$12,0))),C24*INDEX(Rates!$B$5:$B$12,MATCH(B24,Rates!$A$5:$A$12,0)))+INDEX(Rates!$C$5:$C$12,MATCH(B24,Rates!$A$5:$A$12,0)),0)</f>
        <v>0</v>
      </c>
      <c r="K24" s="11" t="n">
        <f aca="false">IF(AND(B24&lt;&gt;"",ISNUMBER(C24),C24&gt;0),IF(AND(D24="Y",INDEX(Rates!$E$5:$E$12,MATCH(B24,Rates!$A$5:$A$12,0))="Y"),C24*Rates!$B$16,0),0)</f>
        <v>0</v>
      </c>
      <c r="L24" s="11" t="n">
        <f aca="false">IF(AND(AND(B24&lt;&gt;"",ISNUMBER(C24),C24&gt;0),E24="Y"),C24*Rates!$B$17,0)</f>
        <v>0</v>
      </c>
      <c r="M24" s="11" t="n">
        <f aca="false">IF(AND(AND(B24&lt;&gt;"",ISNUMBER(C24),C24&gt;0),F24="Y"),C24*Rates!$B$18,0)</f>
        <v>0</v>
      </c>
      <c r="N24" s="11" t="n">
        <f aca="false">IF(AND(B24&lt;&gt;"",ISNUMBER(C24),C24&gt;0),IF(G24="Stripe Invoicing (0.4%)",C24*Rates!$B$19,IF(G24="Post-payment invoice (0.4%, $2 cap)",MIN(C24*Rates!$B$19,Rates!$B$20),0)),0)</f>
        <v>0</v>
      </c>
      <c r="O24" s="11" t="n">
        <f aca="false">J24+K24+L24+M24+N24</f>
        <v>0</v>
      </c>
      <c r="P24" s="11" t="n">
        <f aca="false">IF(AND(B24&lt;&gt;"",ISNUMBER(C24),C24&gt;0),C24-O24,0)</f>
        <v>0</v>
      </c>
      <c r="Q24" s="12" t="str">
        <f aca="false">IF(AND(B24&lt;&gt;"",ISNUMBER(C24),C24&gt;0),O24/C24,"")</f>
        <v/>
      </c>
      <c r="R24" s="11" t="n">
        <f aca="false">IF(OR(H24="Y",I24&lt;&gt;"None"),IF(H24="Y",O24,0)+IF(I24="Lost, no response",Rates!$B$21,IF(I24="Responded and lost",Rates!$B$21+Rates!$B$22,IF(I24="Responded and won",Rates!$B$21,IF(I24="Smart Disputes win",Rates!$B$21+Rates!$B$23*C24,IF(I24="Smart Disputes loss",Rates!$B$21,0))))),0)</f>
        <v>0</v>
      </c>
      <c r="S24" s="11" t="n">
        <f aca="false">IF(AND(B24&lt;&gt;"",ISNUMBER(C24),C24&gt;0),C24*Rates!$B$24+Rates!$B$25,0)</f>
        <v>0</v>
      </c>
      <c r="T24" s="11" t="n">
        <f aca="false">IF(AND(B24&lt;&gt;"",ISNUMBER(C24),C24&gt;0),C24*Rates!$B$26+Rates!$B$27,0)</f>
        <v>0</v>
      </c>
      <c r="U24" s="11" t="n">
        <f aca="false">S24-O24</f>
        <v>0</v>
      </c>
    </row>
    <row r="25" customFormat="false" ht="15" hidden="false" customHeight="false" outlineLevel="0" collapsed="false">
      <c r="A25" s="9"/>
      <c r="B25" s="9"/>
      <c r="C25" s="10"/>
      <c r="D25" s="9"/>
      <c r="E25" s="9"/>
      <c r="F25" s="9"/>
      <c r="G25" s="9"/>
      <c r="H25" s="9"/>
      <c r="I25" s="9"/>
      <c r="J25" s="11" t="n">
        <f aca="false">IF(AND(B25&lt;&gt;"",ISNUMBER(C25),C25&gt;0),IF(ISNUMBER(INDEX(Rates!$D$5:$D$12,MATCH(B25,Rates!$A$5:$A$12,0))),MIN(C25*INDEX(Rates!$B$5:$B$12,MATCH(B25,Rates!$A$5:$A$12,0)),INDEX(Rates!$D$5:$D$12,MATCH(B25,Rates!$A$5:$A$12,0))),C25*INDEX(Rates!$B$5:$B$12,MATCH(B25,Rates!$A$5:$A$12,0)))+INDEX(Rates!$C$5:$C$12,MATCH(B25,Rates!$A$5:$A$12,0)),0)</f>
        <v>0</v>
      </c>
      <c r="K25" s="11" t="n">
        <f aca="false">IF(AND(B25&lt;&gt;"",ISNUMBER(C25),C25&gt;0),IF(AND(D25="Y",INDEX(Rates!$E$5:$E$12,MATCH(B25,Rates!$A$5:$A$12,0))="Y"),C25*Rates!$B$16,0),0)</f>
        <v>0</v>
      </c>
      <c r="L25" s="11" t="n">
        <f aca="false">IF(AND(AND(B25&lt;&gt;"",ISNUMBER(C25),C25&gt;0),E25="Y"),C25*Rates!$B$17,0)</f>
        <v>0</v>
      </c>
      <c r="M25" s="11" t="n">
        <f aca="false">IF(AND(AND(B25&lt;&gt;"",ISNUMBER(C25),C25&gt;0),F25="Y"),C25*Rates!$B$18,0)</f>
        <v>0</v>
      </c>
      <c r="N25" s="11" t="n">
        <f aca="false">IF(AND(B25&lt;&gt;"",ISNUMBER(C25),C25&gt;0),IF(G25="Stripe Invoicing (0.4%)",C25*Rates!$B$19,IF(G25="Post-payment invoice (0.4%, $2 cap)",MIN(C25*Rates!$B$19,Rates!$B$20),0)),0)</f>
        <v>0</v>
      </c>
      <c r="O25" s="11" t="n">
        <f aca="false">J25+K25+L25+M25+N25</f>
        <v>0</v>
      </c>
      <c r="P25" s="11" t="n">
        <f aca="false">IF(AND(B25&lt;&gt;"",ISNUMBER(C25),C25&gt;0),C25-O25,0)</f>
        <v>0</v>
      </c>
      <c r="Q25" s="12" t="str">
        <f aca="false">IF(AND(B25&lt;&gt;"",ISNUMBER(C25),C25&gt;0),O25/C25,"")</f>
        <v/>
      </c>
      <c r="R25" s="11" t="n">
        <f aca="false">IF(OR(H25="Y",I25&lt;&gt;"None"),IF(H25="Y",O25,0)+IF(I25="Lost, no response",Rates!$B$21,IF(I25="Responded and lost",Rates!$B$21+Rates!$B$22,IF(I25="Responded and won",Rates!$B$21,IF(I25="Smart Disputes win",Rates!$B$21+Rates!$B$23*C25,IF(I25="Smart Disputes loss",Rates!$B$21,0))))),0)</f>
        <v>0</v>
      </c>
      <c r="S25" s="11" t="n">
        <f aca="false">IF(AND(B25&lt;&gt;"",ISNUMBER(C25),C25&gt;0),C25*Rates!$B$24+Rates!$B$25,0)</f>
        <v>0</v>
      </c>
      <c r="T25" s="11" t="n">
        <f aca="false">IF(AND(B25&lt;&gt;"",ISNUMBER(C25),C25&gt;0),C25*Rates!$B$26+Rates!$B$27,0)</f>
        <v>0</v>
      </c>
      <c r="U25" s="11" t="n">
        <f aca="false">S25-O25</f>
        <v>0</v>
      </c>
    </row>
    <row r="26" customFormat="false" ht="15" hidden="false" customHeight="false" outlineLevel="0" collapsed="false">
      <c r="A26" s="9"/>
      <c r="B26" s="9"/>
      <c r="C26" s="10"/>
      <c r="D26" s="9"/>
      <c r="E26" s="9"/>
      <c r="F26" s="9"/>
      <c r="G26" s="9"/>
      <c r="H26" s="9"/>
      <c r="I26" s="9"/>
      <c r="J26" s="11" t="n">
        <f aca="false">IF(AND(B26&lt;&gt;"",ISNUMBER(C26),C26&gt;0),IF(ISNUMBER(INDEX(Rates!$D$5:$D$12,MATCH(B26,Rates!$A$5:$A$12,0))),MIN(C26*INDEX(Rates!$B$5:$B$12,MATCH(B26,Rates!$A$5:$A$12,0)),INDEX(Rates!$D$5:$D$12,MATCH(B26,Rates!$A$5:$A$12,0))),C26*INDEX(Rates!$B$5:$B$12,MATCH(B26,Rates!$A$5:$A$12,0)))+INDEX(Rates!$C$5:$C$12,MATCH(B26,Rates!$A$5:$A$12,0)),0)</f>
        <v>0</v>
      </c>
      <c r="K26" s="11" t="n">
        <f aca="false">IF(AND(B26&lt;&gt;"",ISNUMBER(C26),C26&gt;0),IF(AND(D26="Y",INDEX(Rates!$E$5:$E$12,MATCH(B26,Rates!$A$5:$A$12,0))="Y"),C26*Rates!$B$16,0),0)</f>
        <v>0</v>
      </c>
      <c r="L26" s="11" t="n">
        <f aca="false">IF(AND(AND(B26&lt;&gt;"",ISNUMBER(C26),C26&gt;0),E26="Y"),C26*Rates!$B$17,0)</f>
        <v>0</v>
      </c>
      <c r="M26" s="11" t="n">
        <f aca="false">IF(AND(AND(B26&lt;&gt;"",ISNUMBER(C26),C26&gt;0),F26="Y"),C26*Rates!$B$18,0)</f>
        <v>0</v>
      </c>
      <c r="N26" s="11" t="n">
        <f aca="false">IF(AND(B26&lt;&gt;"",ISNUMBER(C26),C26&gt;0),IF(G26="Stripe Invoicing (0.4%)",C26*Rates!$B$19,IF(G26="Post-payment invoice (0.4%, $2 cap)",MIN(C26*Rates!$B$19,Rates!$B$20),0)),0)</f>
        <v>0</v>
      </c>
      <c r="O26" s="11" t="n">
        <f aca="false">J26+K26+L26+M26+N26</f>
        <v>0</v>
      </c>
      <c r="P26" s="11" t="n">
        <f aca="false">IF(AND(B26&lt;&gt;"",ISNUMBER(C26),C26&gt;0),C26-O26,0)</f>
        <v>0</v>
      </c>
      <c r="Q26" s="12" t="str">
        <f aca="false">IF(AND(B26&lt;&gt;"",ISNUMBER(C26),C26&gt;0),O26/C26,"")</f>
        <v/>
      </c>
      <c r="R26" s="11" t="n">
        <f aca="false">IF(OR(H26="Y",I26&lt;&gt;"None"),IF(H26="Y",O26,0)+IF(I26="Lost, no response",Rates!$B$21,IF(I26="Responded and lost",Rates!$B$21+Rates!$B$22,IF(I26="Responded and won",Rates!$B$21,IF(I26="Smart Disputes win",Rates!$B$21+Rates!$B$23*C26,IF(I26="Smart Disputes loss",Rates!$B$21,0))))),0)</f>
        <v>0</v>
      </c>
      <c r="S26" s="11" t="n">
        <f aca="false">IF(AND(B26&lt;&gt;"",ISNUMBER(C26),C26&gt;0),C26*Rates!$B$24+Rates!$B$25,0)</f>
        <v>0</v>
      </c>
      <c r="T26" s="11" t="n">
        <f aca="false">IF(AND(B26&lt;&gt;"",ISNUMBER(C26),C26&gt;0),C26*Rates!$B$26+Rates!$B$27,0)</f>
        <v>0</v>
      </c>
      <c r="U26" s="11" t="n">
        <f aca="false">S26-O26</f>
        <v>0</v>
      </c>
    </row>
    <row r="27" customFormat="false" ht="15" hidden="false" customHeight="false" outlineLevel="0" collapsed="false">
      <c r="A27" s="9"/>
      <c r="B27" s="9"/>
      <c r="C27" s="10"/>
      <c r="D27" s="9"/>
      <c r="E27" s="9"/>
      <c r="F27" s="9"/>
      <c r="G27" s="9"/>
      <c r="H27" s="9"/>
      <c r="I27" s="9"/>
      <c r="J27" s="11" t="n">
        <f aca="false">IF(AND(B27&lt;&gt;"",ISNUMBER(C27),C27&gt;0),IF(ISNUMBER(INDEX(Rates!$D$5:$D$12,MATCH(B27,Rates!$A$5:$A$12,0))),MIN(C27*INDEX(Rates!$B$5:$B$12,MATCH(B27,Rates!$A$5:$A$12,0)),INDEX(Rates!$D$5:$D$12,MATCH(B27,Rates!$A$5:$A$12,0))),C27*INDEX(Rates!$B$5:$B$12,MATCH(B27,Rates!$A$5:$A$12,0)))+INDEX(Rates!$C$5:$C$12,MATCH(B27,Rates!$A$5:$A$12,0)),0)</f>
        <v>0</v>
      </c>
      <c r="K27" s="11" t="n">
        <f aca="false">IF(AND(B27&lt;&gt;"",ISNUMBER(C27),C27&gt;0),IF(AND(D27="Y",INDEX(Rates!$E$5:$E$12,MATCH(B27,Rates!$A$5:$A$12,0))="Y"),C27*Rates!$B$16,0),0)</f>
        <v>0</v>
      </c>
      <c r="L27" s="11" t="n">
        <f aca="false">IF(AND(AND(B27&lt;&gt;"",ISNUMBER(C27),C27&gt;0),E27="Y"),C27*Rates!$B$17,0)</f>
        <v>0</v>
      </c>
      <c r="M27" s="11" t="n">
        <f aca="false">IF(AND(AND(B27&lt;&gt;"",ISNUMBER(C27),C27&gt;0),F27="Y"),C27*Rates!$B$18,0)</f>
        <v>0</v>
      </c>
      <c r="N27" s="11" t="n">
        <f aca="false">IF(AND(B27&lt;&gt;"",ISNUMBER(C27),C27&gt;0),IF(G27="Stripe Invoicing (0.4%)",C27*Rates!$B$19,IF(G27="Post-payment invoice (0.4%, $2 cap)",MIN(C27*Rates!$B$19,Rates!$B$20),0)),0)</f>
        <v>0</v>
      </c>
      <c r="O27" s="11" t="n">
        <f aca="false">J27+K27+L27+M27+N27</f>
        <v>0</v>
      </c>
      <c r="P27" s="11" t="n">
        <f aca="false">IF(AND(B27&lt;&gt;"",ISNUMBER(C27),C27&gt;0),C27-O27,0)</f>
        <v>0</v>
      </c>
      <c r="Q27" s="12" t="str">
        <f aca="false">IF(AND(B27&lt;&gt;"",ISNUMBER(C27),C27&gt;0),O27/C27,"")</f>
        <v/>
      </c>
      <c r="R27" s="11" t="n">
        <f aca="false">IF(OR(H27="Y",I27&lt;&gt;"None"),IF(H27="Y",O27,0)+IF(I27="Lost, no response",Rates!$B$21,IF(I27="Responded and lost",Rates!$B$21+Rates!$B$22,IF(I27="Responded and won",Rates!$B$21,IF(I27="Smart Disputes win",Rates!$B$21+Rates!$B$23*C27,IF(I27="Smart Disputes loss",Rates!$B$21,0))))),0)</f>
        <v>0</v>
      </c>
      <c r="S27" s="11" t="n">
        <f aca="false">IF(AND(B27&lt;&gt;"",ISNUMBER(C27),C27&gt;0),C27*Rates!$B$24+Rates!$B$25,0)</f>
        <v>0</v>
      </c>
      <c r="T27" s="11" t="n">
        <f aca="false">IF(AND(B27&lt;&gt;"",ISNUMBER(C27),C27&gt;0),C27*Rates!$B$26+Rates!$B$27,0)</f>
        <v>0</v>
      </c>
      <c r="U27" s="11" t="n">
        <f aca="false">S27-O27</f>
        <v>0</v>
      </c>
    </row>
    <row r="28" customFormat="false" ht="15" hidden="false" customHeight="false" outlineLevel="0" collapsed="false">
      <c r="A28" s="9"/>
      <c r="B28" s="9"/>
      <c r="C28" s="10"/>
      <c r="D28" s="9"/>
      <c r="E28" s="9"/>
      <c r="F28" s="9"/>
      <c r="G28" s="9"/>
      <c r="H28" s="9"/>
      <c r="I28" s="9"/>
      <c r="J28" s="11" t="n">
        <f aca="false">IF(AND(B28&lt;&gt;"",ISNUMBER(C28),C28&gt;0),IF(ISNUMBER(INDEX(Rates!$D$5:$D$12,MATCH(B28,Rates!$A$5:$A$12,0))),MIN(C28*INDEX(Rates!$B$5:$B$12,MATCH(B28,Rates!$A$5:$A$12,0)),INDEX(Rates!$D$5:$D$12,MATCH(B28,Rates!$A$5:$A$12,0))),C28*INDEX(Rates!$B$5:$B$12,MATCH(B28,Rates!$A$5:$A$12,0)))+INDEX(Rates!$C$5:$C$12,MATCH(B28,Rates!$A$5:$A$12,0)),0)</f>
        <v>0</v>
      </c>
      <c r="K28" s="11" t="n">
        <f aca="false">IF(AND(B28&lt;&gt;"",ISNUMBER(C28),C28&gt;0),IF(AND(D28="Y",INDEX(Rates!$E$5:$E$12,MATCH(B28,Rates!$A$5:$A$12,0))="Y"),C28*Rates!$B$16,0),0)</f>
        <v>0</v>
      </c>
      <c r="L28" s="11" t="n">
        <f aca="false">IF(AND(AND(B28&lt;&gt;"",ISNUMBER(C28),C28&gt;0),E28="Y"),C28*Rates!$B$17,0)</f>
        <v>0</v>
      </c>
      <c r="M28" s="11" t="n">
        <f aca="false">IF(AND(AND(B28&lt;&gt;"",ISNUMBER(C28),C28&gt;0),F28="Y"),C28*Rates!$B$18,0)</f>
        <v>0</v>
      </c>
      <c r="N28" s="11" t="n">
        <f aca="false">IF(AND(B28&lt;&gt;"",ISNUMBER(C28),C28&gt;0),IF(G28="Stripe Invoicing (0.4%)",C28*Rates!$B$19,IF(G28="Post-payment invoice (0.4%, $2 cap)",MIN(C28*Rates!$B$19,Rates!$B$20),0)),0)</f>
        <v>0</v>
      </c>
      <c r="O28" s="11" t="n">
        <f aca="false">J28+K28+L28+M28+N28</f>
        <v>0</v>
      </c>
      <c r="P28" s="11" t="n">
        <f aca="false">IF(AND(B28&lt;&gt;"",ISNUMBER(C28),C28&gt;0),C28-O28,0)</f>
        <v>0</v>
      </c>
      <c r="Q28" s="12" t="str">
        <f aca="false">IF(AND(B28&lt;&gt;"",ISNUMBER(C28),C28&gt;0),O28/C28,"")</f>
        <v/>
      </c>
      <c r="R28" s="11" t="n">
        <f aca="false">IF(OR(H28="Y",I28&lt;&gt;"None"),IF(H28="Y",O28,0)+IF(I28="Lost, no response",Rates!$B$21,IF(I28="Responded and lost",Rates!$B$21+Rates!$B$22,IF(I28="Responded and won",Rates!$B$21,IF(I28="Smart Disputes win",Rates!$B$21+Rates!$B$23*C28,IF(I28="Smart Disputes loss",Rates!$B$21,0))))),0)</f>
        <v>0</v>
      </c>
      <c r="S28" s="11" t="n">
        <f aca="false">IF(AND(B28&lt;&gt;"",ISNUMBER(C28),C28&gt;0),C28*Rates!$B$24+Rates!$B$25,0)</f>
        <v>0</v>
      </c>
      <c r="T28" s="11" t="n">
        <f aca="false">IF(AND(B28&lt;&gt;"",ISNUMBER(C28),C28&gt;0),C28*Rates!$B$26+Rates!$B$27,0)</f>
        <v>0</v>
      </c>
      <c r="U28" s="11" t="n">
        <f aca="false">S28-O28</f>
        <v>0</v>
      </c>
    </row>
    <row r="29" customFormat="false" ht="15" hidden="false" customHeight="false" outlineLevel="0" collapsed="false">
      <c r="A29" s="9"/>
      <c r="B29" s="9"/>
      <c r="C29" s="10"/>
      <c r="D29" s="9"/>
      <c r="E29" s="9"/>
      <c r="F29" s="9"/>
      <c r="G29" s="9"/>
      <c r="H29" s="9"/>
      <c r="I29" s="9"/>
      <c r="J29" s="11" t="n">
        <f aca="false">IF(AND(B29&lt;&gt;"",ISNUMBER(C29),C29&gt;0),IF(ISNUMBER(INDEX(Rates!$D$5:$D$12,MATCH(B29,Rates!$A$5:$A$12,0))),MIN(C29*INDEX(Rates!$B$5:$B$12,MATCH(B29,Rates!$A$5:$A$12,0)),INDEX(Rates!$D$5:$D$12,MATCH(B29,Rates!$A$5:$A$12,0))),C29*INDEX(Rates!$B$5:$B$12,MATCH(B29,Rates!$A$5:$A$12,0)))+INDEX(Rates!$C$5:$C$12,MATCH(B29,Rates!$A$5:$A$12,0)),0)</f>
        <v>0</v>
      </c>
      <c r="K29" s="11" t="n">
        <f aca="false">IF(AND(B29&lt;&gt;"",ISNUMBER(C29),C29&gt;0),IF(AND(D29="Y",INDEX(Rates!$E$5:$E$12,MATCH(B29,Rates!$A$5:$A$12,0))="Y"),C29*Rates!$B$16,0),0)</f>
        <v>0</v>
      </c>
      <c r="L29" s="11" t="n">
        <f aca="false">IF(AND(AND(B29&lt;&gt;"",ISNUMBER(C29),C29&gt;0),E29="Y"),C29*Rates!$B$17,0)</f>
        <v>0</v>
      </c>
      <c r="M29" s="11" t="n">
        <f aca="false">IF(AND(AND(B29&lt;&gt;"",ISNUMBER(C29),C29&gt;0),F29="Y"),C29*Rates!$B$18,0)</f>
        <v>0</v>
      </c>
      <c r="N29" s="11" t="n">
        <f aca="false">IF(AND(B29&lt;&gt;"",ISNUMBER(C29),C29&gt;0),IF(G29="Stripe Invoicing (0.4%)",C29*Rates!$B$19,IF(G29="Post-payment invoice (0.4%, $2 cap)",MIN(C29*Rates!$B$19,Rates!$B$20),0)),0)</f>
        <v>0</v>
      </c>
      <c r="O29" s="11" t="n">
        <f aca="false">J29+K29+L29+M29+N29</f>
        <v>0</v>
      </c>
      <c r="P29" s="11" t="n">
        <f aca="false">IF(AND(B29&lt;&gt;"",ISNUMBER(C29),C29&gt;0),C29-O29,0)</f>
        <v>0</v>
      </c>
      <c r="Q29" s="12" t="str">
        <f aca="false">IF(AND(B29&lt;&gt;"",ISNUMBER(C29),C29&gt;0),O29/C29,"")</f>
        <v/>
      </c>
      <c r="R29" s="11" t="n">
        <f aca="false">IF(OR(H29="Y",I29&lt;&gt;"None"),IF(H29="Y",O29,0)+IF(I29="Lost, no response",Rates!$B$21,IF(I29="Responded and lost",Rates!$B$21+Rates!$B$22,IF(I29="Responded and won",Rates!$B$21,IF(I29="Smart Disputes win",Rates!$B$21+Rates!$B$23*C29,IF(I29="Smart Disputes loss",Rates!$B$21,0))))),0)</f>
        <v>0</v>
      </c>
      <c r="S29" s="11" t="n">
        <f aca="false">IF(AND(B29&lt;&gt;"",ISNUMBER(C29),C29&gt;0),C29*Rates!$B$24+Rates!$B$25,0)</f>
        <v>0</v>
      </c>
      <c r="T29" s="11" t="n">
        <f aca="false">IF(AND(B29&lt;&gt;"",ISNUMBER(C29),C29&gt;0),C29*Rates!$B$26+Rates!$B$27,0)</f>
        <v>0</v>
      </c>
      <c r="U29" s="11" t="n">
        <f aca="false">S29-O29</f>
        <v>0</v>
      </c>
    </row>
    <row r="30" customFormat="false" ht="15" hidden="false" customHeight="false" outlineLevel="0" collapsed="false">
      <c r="A30" s="9"/>
      <c r="B30" s="9"/>
      <c r="C30" s="10"/>
      <c r="D30" s="9"/>
      <c r="E30" s="9"/>
      <c r="F30" s="9"/>
      <c r="G30" s="9"/>
      <c r="H30" s="9"/>
      <c r="I30" s="9"/>
      <c r="J30" s="11" t="n">
        <f aca="false">IF(AND(B30&lt;&gt;"",ISNUMBER(C30),C30&gt;0),IF(ISNUMBER(INDEX(Rates!$D$5:$D$12,MATCH(B30,Rates!$A$5:$A$12,0))),MIN(C30*INDEX(Rates!$B$5:$B$12,MATCH(B30,Rates!$A$5:$A$12,0)),INDEX(Rates!$D$5:$D$12,MATCH(B30,Rates!$A$5:$A$12,0))),C30*INDEX(Rates!$B$5:$B$12,MATCH(B30,Rates!$A$5:$A$12,0)))+INDEX(Rates!$C$5:$C$12,MATCH(B30,Rates!$A$5:$A$12,0)),0)</f>
        <v>0</v>
      </c>
      <c r="K30" s="11" t="n">
        <f aca="false">IF(AND(B30&lt;&gt;"",ISNUMBER(C30),C30&gt;0),IF(AND(D30="Y",INDEX(Rates!$E$5:$E$12,MATCH(B30,Rates!$A$5:$A$12,0))="Y"),C30*Rates!$B$16,0),0)</f>
        <v>0</v>
      </c>
      <c r="L30" s="11" t="n">
        <f aca="false">IF(AND(AND(B30&lt;&gt;"",ISNUMBER(C30),C30&gt;0),E30="Y"),C30*Rates!$B$17,0)</f>
        <v>0</v>
      </c>
      <c r="M30" s="11" t="n">
        <f aca="false">IF(AND(AND(B30&lt;&gt;"",ISNUMBER(C30),C30&gt;0),F30="Y"),C30*Rates!$B$18,0)</f>
        <v>0</v>
      </c>
      <c r="N30" s="11" t="n">
        <f aca="false">IF(AND(B30&lt;&gt;"",ISNUMBER(C30),C30&gt;0),IF(G30="Stripe Invoicing (0.4%)",C30*Rates!$B$19,IF(G30="Post-payment invoice (0.4%, $2 cap)",MIN(C30*Rates!$B$19,Rates!$B$20),0)),0)</f>
        <v>0</v>
      </c>
      <c r="O30" s="11" t="n">
        <f aca="false">J30+K30+L30+M30+N30</f>
        <v>0</v>
      </c>
      <c r="P30" s="11" t="n">
        <f aca="false">IF(AND(B30&lt;&gt;"",ISNUMBER(C30),C30&gt;0),C30-O30,0)</f>
        <v>0</v>
      </c>
      <c r="Q30" s="12" t="str">
        <f aca="false">IF(AND(B30&lt;&gt;"",ISNUMBER(C30),C30&gt;0),O30/C30,"")</f>
        <v/>
      </c>
      <c r="R30" s="11" t="n">
        <f aca="false">IF(OR(H30="Y",I30&lt;&gt;"None"),IF(H30="Y",O30,0)+IF(I30="Lost, no response",Rates!$B$21,IF(I30="Responded and lost",Rates!$B$21+Rates!$B$22,IF(I30="Responded and won",Rates!$B$21,IF(I30="Smart Disputes win",Rates!$B$21+Rates!$B$23*C30,IF(I30="Smart Disputes loss",Rates!$B$21,0))))),0)</f>
        <v>0</v>
      </c>
      <c r="S30" s="11" t="n">
        <f aca="false">IF(AND(B30&lt;&gt;"",ISNUMBER(C30),C30&gt;0),C30*Rates!$B$24+Rates!$B$25,0)</f>
        <v>0</v>
      </c>
      <c r="T30" s="11" t="n">
        <f aca="false">IF(AND(B30&lt;&gt;"",ISNUMBER(C30),C30&gt;0),C30*Rates!$B$26+Rates!$B$27,0)</f>
        <v>0</v>
      </c>
      <c r="U30" s="11" t="n">
        <f aca="false">S30-O30</f>
        <v>0</v>
      </c>
    </row>
    <row r="31" customFormat="false" ht="15" hidden="false" customHeight="false" outlineLevel="0" collapsed="false">
      <c r="A31" s="9"/>
      <c r="B31" s="9"/>
      <c r="C31" s="10"/>
      <c r="D31" s="9"/>
      <c r="E31" s="9"/>
      <c r="F31" s="9"/>
      <c r="G31" s="9"/>
      <c r="H31" s="9"/>
      <c r="I31" s="9"/>
      <c r="J31" s="11" t="n">
        <f aca="false">IF(AND(B31&lt;&gt;"",ISNUMBER(C31),C31&gt;0),IF(ISNUMBER(INDEX(Rates!$D$5:$D$12,MATCH(B31,Rates!$A$5:$A$12,0))),MIN(C31*INDEX(Rates!$B$5:$B$12,MATCH(B31,Rates!$A$5:$A$12,0)),INDEX(Rates!$D$5:$D$12,MATCH(B31,Rates!$A$5:$A$12,0))),C31*INDEX(Rates!$B$5:$B$12,MATCH(B31,Rates!$A$5:$A$12,0)))+INDEX(Rates!$C$5:$C$12,MATCH(B31,Rates!$A$5:$A$12,0)),0)</f>
        <v>0</v>
      </c>
      <c r="K31" s="11" t="n">
        <f aca="false">IF(AND(B31&lt;&gt;"",ISNUMBER(C31),C31&gt;0),IF(AND(D31="Y",INDEX(Rates!$E$5:$E$12,MATCH(B31,Rates!$A$5:$A$12,0))="Y"),C31*Rates!$B$16,0),0)</f>
        <v>0</v>
      </c>
      <c r="L31" s="11" t="n">
        <f aca="false">IF(AND(AND(B31&lt;&gt;"",ISNUMBER(C31),C31&gt;0),E31="Y"),C31*Rates!$B$17,0)</f>
        <v>0</v>
      </c>
      <c r="M31" s="11" t="n">
        <f aca="false">IF(AND(AND(B31&lt;&gt;"",ISNUMBER(C31),C31&gt;0),F31="Y"),C31*Rates!$B$18,0)</f>
        <v>0</v>
      </c>
      <c r="N31" s="11" t="n">
        <f aca="false">IF(AND(B31&lt;&gt;"",ISNUMBER(C31),C31&gt;0),IF(G31="Stripe Invoicing (0.4%)",C31*Rates!$B$19,IF(G31="Post-payment invoice (0.4%, $2 cap)",MIN(C31*Rates!$B$19,Rates!$B$20),0)),0)</f>
        <v>0</v>
      </c>
      <c r="O31" s="11" t="n">
        <f aca="false">J31+K31+L31+M31+N31</f>
        <v>0</v>
      </c>
      <c r="P31" s="11" t="n">
        <f aca="false">IF(AND(B31&lt;&gt;"",ISNUMBER(C31),C31&gt;0),C31-O31,0)</f>
        <v>0</v>
      </c>
      <c r="Q31" s="12" t="str">
        <f aca="false">IF(AND(B31&lt;&gt;"",ISNUMBER(C31),C31&gt;0),O31/C31,"")</f>
        <v/>
      </c>
      <c r="R31" s="11" t="n">
        <f aca="false">IF(OR(H31="Y",I31&lt;&gt;"None"),IF(H31="Y",O31,0)+IF(I31="Lost, no response",Rates!$B$21,IF(I31="Responded and lost",Rates!$B$21+Rates!$B$22,IF(I31="Responded and won",Rates!$B$21,IF(I31="Smart Disputes win",Rates!$B$21+Rates!$B$23*C31,IF(I31="Smart Disputes loss",Rates!$B$21,0))))),0)</f>
        <v>0</v>
      </c>
      <c r="S31" s="11" t="n">
        <f aca="false">IF(AND(B31&lt;&gt;"",ISNUMBER(C31),C31&gt;0),C31*Rates!$B$24+Rates!$B$25,0)</f>
        <v>0</v>
      </c>
      <c r="T31" s="11" t="n">
        <f aca="false">IF(AND(B31&lt;&gt;"",ISNUMBER(C31),C31&gt;0),C31*Rates!$B$26+Rates!$B$27,0)</f>
        <v>0</v>
      </c>
      <c r="U31" s="11" t="n">
        <f aca="false">S31-O31</f>
        <v>0</v>
      </c>
    </row>
    <row r="32" customFormat="false" ht="15" hidden="false" customHeight="false" outlineLevel="0" collapsed="false">
      <c r="A32" s="9"/>
      <c r="B32" s="9"/>
      <c r="C32" s="10"/>
      <c r="D32" s="9"/>
      <c r="E32" s="9"/>
      <c r="F32" s="9"/>
      <c r="G32" s="9"/>
      <c r="H32" s="9"/>
      <c r="I32" s="9"/>
      <c r="J32" s="11" t="n">
        <f aca="false">IF(AND(B32&lt;&gt;"",ISNUMBER(C32),C32&gt;0),IF(ISNUMBER(INDEX(Rates!$D$5:$D$12,MATCH(B32,Rates!$A$5:$A$12,0))),MIN(C32*INDEX(Rates!$B$5:$B$12,MATCH(B32,Rates!$A$5:$A$12,0)),INDEX(Rates!$D$5:$D$12,MATCH(B32,Rates!$A$5:$A$12,0))),C32*INDEX(Rates!$B$5:$B$12,MATCH(B32,Rates!$A$5:$A$12,0)))+INDEX(Rates!$C$5:$C$12,MATCH(B32,Rates!$A$5:$A$12,0)),0)</f>
        <v>0</v>
      </c>
      <c r="K32" s="11" t="n">
        <f aca="false">IF(AND(B32&lt;&gt;"",ISNUMBER(C32),C32&gt;0),IF(AND(D32="Y",INDEX(Rates!$E$5:$E$12,MATCH(B32,Rates!$A$5:$A$12,0))="Y"),C32*Rates!$B$16,0),0)</f>
        <v>0</v>
      </c>
      <c r="L32" s="11" t="n">
        <f aca="false">IF(AND(AND(B32&lt;&gt;"",ISNUMBER(C32),C32&gt;0),E32="Y"),C32*Rates!$B$17,0)</f>
        <v>0</v>
      </c>
      <c r="M32" s="11" t="n">
        <f aca="false">IF(AND(AND(B32&lt;&gt;"",ISNUMBER(C32),C32&gt;0),F32="Y"),C32*Rates!$B$18,0)</f>
        <v>0</v>
      </c>
      <c r="N32" s="11" t="n">
        <f aca="false">IF(AND(B32&lt;&gt;"",ISNUMBER(C32),C32&gt;0),IF(G32="Stripe Invoicing (0.4%)",C32*Rates!$B$19,IF(G32="Post-payment invoice (0.4%, $2 cap)",MIN(C32*Rates!$B$19,Rates!$B$20),0)),0)</f>
        <v>0</v>
      </c>
      <c r="O32" s="11" t="n">
        <f aca="false">J32+K32+L32+M32+N32</f>
        <v>0</v>
      </c>
      <c r="P32" s="11" t="n">
        <f aca="false">IF(AND(B32&lt;&gt;"",ISNUMBER(C32),C32&gt;0),C32-O32,0)</f>
        <v>0</v>
      </c>
      <c r="Q32" s="12" t="str">
        <f aca="false">IF(AND(B32&lt;&gt;"",ISNUMBER(C32),C32&gt;0),O32/C32,"")</f>
        <v/>
      </c>
      <c r="R32" s="11" t="n">
        <f aca="false">IF(OR(H32="Y",I32&lt;&gt;"None"),IF(H32="Y",O32,0)+IF(I32="Lost, no response",Rates!$B$21,IF(I32="Responded and lost",Rates!$B$21+Rates!$B$22,IF(I32="Responded and won",Rates!$B$21,IF(I32="Smart Disputes win",Rates!$B$21+Rates!$B$23*C32,IF(I32="Smart Disputes loss",Rates!$B$21,0))))),0)</f>
        <v>0</v>
      </c>
      <c r="S32" s="11" t="n">
        <f aca="false">IF(AND(B32&lt;&gt;"",ISNUMBER(C32),C32&gt;0),C32*Rates!$B$24+Rates!$B$25,0)</f>
        <v>0</v>
      </c>
      <c r="T32" s="11" t="n">
        <f aca="false">IF(AND(B32&lt;&gt;"",ISNUMBER(C32),C32&gt;0),C32*Rates!$B$26+Rates!$B$27,0)</f>
        <v>0</v>
      </c>
      <c r="U32" s="11" t="n">
        <f aca="false">S32-O32</f>
        <v>0</v>
      </c>
    </row>
    <row r="33" customFormat="false" ht="15" hidden="false" customHeight="false" outlineLevel="0" collapsed="false">
      <c r="A33" s="9"/>
      <c r="B33" s="9"/>
      <c r="C33" s="10"/>
      <c r="D33" s="9"/>
      <c r="E33" s="9"/>
      <c r="F33" s="9"/>
      <c r="G33" s="9"/>
      <c r="H33" s="9"/>
      <c r="I33" s="9"/>
      <c r="J33" s="11" t="n">
        <f aca="false">IF(AND(B33&lt;&gt;"",ISNUMBER(C33),C33&gt;0),IF(ISNUMBER(INDEX(Rates!$D$5:$D$12,MATCH(B33,Rates!$A$5:$A$12,0))),MIN(C33*INDEX(Rates!$B$5:$B$12,MATCH(B33,Rates!$A$5:$A$12,0)),INDEX(Rates!$D$5:$D$12,MATCH(B33,Rates!$A$5:$A$12,0))),C33*INDEX(Rates!$B$5:$B$12,MATCH(B33,Rates!$A$5:$A$12,0)))+INDEX(Rates!$C$5:$C$12,MATCH(B33,Rates!$A$5:$A$12,0)),0)</f>
        <v>0</v>
      </c>
      <c r="K33" s="11" t="n">
        <f aca="false">IF(AND(B33&lt;&gt;"",ISNUMBER(C33),C33&gt;0),IF(AND(D33="Y",INDEX(Rates!$E$5:$E$12,MATCH(B33,Rates!$A$5:$A$12,0))="Y"),C33*Rates!$B$16,0),0)</f>
        <v>0</v>
      </c>
      <c r="L33" s="11" t="n">
        <f aca="false">IF(AND(AND(B33&lt;&gt;"",ISNUMBER(C33),C33&gt;0),E33="Y"),C33*Rates!$B$17,0)</f>
        <v>0</v>
      </c>
      <c r="M33" s="11" t="n">
        <f aca="false">IF(AND(AND(B33&lt;&gt;"",ISNUMBER(C33),C33&gt;0),F33="Y"),C33*Rates!$B$18,0)</f>
        <v>0</v>
      </c>
      <c r="N33" s="11" t="n">
        <f aca="false">IF(AND(B33&lt;&gt;"",ISNUMBER(C33),C33&gt;0),IF(G33="Stripe Invoicing (0.4%)",C33*Rates!$B$19,IF(G33="Post-payment invoice (0.4%, $2 cap)",MIN(C33*Rates!$B$19,Rates!$B$20),0)),0)</f>
        <v>0</v>
      </c>
      <c r="O33" s="11" t="n">
        <f aca="false">J33+K33+L33+M33+N33</f>
        <v>0</v>
      </c>
      <c r="P33" s="11" t="n">
        <f aca="false">IF(AND(B33&lt;&gt;"",ISNUMBER(C33),C33&gt;0),C33-O33,0)</f>
        <v>0</v>
      </c>
      <c r="Q33" s="12" t="str">
        <f aca="false">IF(AND(B33&lt;&gt;"",ISNUMBER(C33),C33&gt;0),O33/C33,"")</f>
        <v/>
      </c>
      <c r="R33" s="11" t="n">
        <f aca="false">IF(OR(H33="Y",I33&lt;&gt;"None"),IF(H33="Y",O33,0)+IF(I33="Lost, no response",Rates!$B$21,IF(I33="Responded and lost",Rates!$B$21+Rates!$B$22,IF(I33="Responded and won",Rates!$B$21,IF(I33="Smart Disputes win",Rates!$B$21+Rates!$B$23*C33,IF(I33="Smart Disputes loss",Rates!$B$21,0))))),0)</f>
        <v>0</v>
      </c>
      <c r="S33" s="11" t="n">
        <f aca="false">IF(AND(B33&lt;&gt;"",ISNUMBER(C33),C33&gt;0),C33*Rates!$B$24+Rates!$B$25,0)</f>
        <v>0</v>
      </c>
      <c r="T33" s="11" t="n">
        <f aca="false">IF(AND(B33&lt;&gt;"",ISNUMBER(C33),C33&gt;0),C33*Rates!$B$26+Rates!$B$27,0)</f>
        <v>0</v>
      </c>
      <c r="U33" s="11" t="n">
        <f aca="false">S33-O33</f>
        <v>0</v>
      </c>
    </row>
    <row r="34" customFormat="false" ht="15" hidden="false" customHeight="false" outlineLevel="0" collapsed="false">
      <c r="A34" s="9"/>
      <c r="B34" s="9"/>
      <c r="C34" s="10"/>
      <c r="D34" s="9"/>
      <c r="E34" s="9"/>
      <c r="F34" s="9"/>
      <c r="G34" s="9"/>
      <c r="H34" s="9"/>
      <c r="I34" s="9"/>
      <c r="J34" s="11" t="n">
        <f aca="false">IF(AND(B34&lt;&gt;"",ISNUMBER(C34),C34&gt;0),IF(ISNUMBER(INDEX(Rates!$D$5:$D$12,MATCH(B34,Rates!$A$5:$A$12,0))),MIN(C34*INDEX(Rates!$B$5:$B$12,MATCH(B34,Rates!$A$5:$A$12,0)),INDEX(Rates!$D$5:$D$12,MATCH(B34,Rates!$A$5:$A$12,0))),C34*INDEX(Rates!$B$5:$B$12,MATCH(B34,Rates!$A$5:$A$12,0)))+INDEX(Rates!$C$5:$C$12,MATCH(B34,Rates!$A$5:$A$12,0)),0)</f>
        <v>0</v>
      </c>
      <c r="K34" s="11" t="n">
        <f aca="false">IF(AND(B34&lt;&gt;"",ISNUMBER(C34),C34&gt;0),IF(AND(D34="Y",INDEX(Rates!$E$5:$E$12,MATCH(B34,Rates!$A$5:$A$12,0))="Y"),C34*Rates!$B$16,0),0)</f>
        <v>0</v>
      </c>
      <c r="L34" s="11" t="n">
        <f aca="false">IF(AND(AND(B34&lt;&gt;"",ISNUMBER(C34),C34&gt;0),E34="Y"),C34*Rates!$B$17,0)</f>
        <v>0</v>
      </c>
      <c r="M34" s="11" t="n">
        <f aca="false">IF(AND(AND(B34&lt;&gt;"",ISNUMBER(C34),C34&gt;0),F34="Y"),C34*Rates!$B$18,0)</f>
        <v>0</v>
      </c>
      <c r="N34" s="11" t="n">
        <f aca="false">IF(AND(B34&lt;&gt;"",ISNUMBER(C34),C34&gt;0),IF(G34="Stripe Invoicing (0.4%)",C34*Rates!$B$19,IF(G34="Post-payment invoice (0.4%, $2 cap)",MIN(C34*Rates!$B$19,Rates!$B$20),0)),0)</f>
        <v>0</v>
      </c>
      <c r="O34" s="11" t="n">
        <f aca="false">J34+K34+L34+M34+N34</f>
        <v>0</v>
      </c>
      <c r="P34" s="11" t="n">
        <f aca="false">IF(AND(B34&lt;&gt;"",ISNUMBER(C34),C34&gt;0),C34-O34,0)</f>
        <v>0</v>
      </c>
      <c r="Q34" s="12" t="str">
        <f aca="false">IF(AND(B34&lt;&gt;"",ISNUMBER(C34),C34&gt;0),O34/C34,"")</f>
        <v/>
      </c>
      <c r="R34" s="11" t="n">
        <f aca="false">IF(OR(H34="Y",I34&lt;&gt;"None"),IF(H34="Y",O34,0)+IF(I34="Lost, no response",Rates!$B$21,IF(I34="Responded and lost",Rates!$B$21+Rates!$B$22,IF(I34="Responded and won",Rates!$B$21,IF(I34="Smart Disputes win",Rates!$B$21+Rates!$B$23*C34,IF(I34="Smart Disputes loss",Rates!$B$21,0))))),0)</f>
        <v>0</v>
      </c>
      <c r="S34" s="11" t="n">
        <f aca="false">IF(AND(B34&lt;&gt;"",ISNUMBER(C34),C34&gt;0),C34*Rates!$B$24+Rates!$B$25,0)</f>
        <v>0</v>
      </c>
      <c r="T34" s="11" t="n">
        <f aca="false">IF(AND(B34&lt;&gt;"",ISNUMBER(C34),C34&gt;0),C34*Rates!$B$26+Rates!$B$27,0)</f>
        <v>0</v>
      </c>
      <c r="U34" s="11" t="n">
        <f aca="false">S34-O34</f>
        <v>0</v>
      </c>
    </row>
    <row r="35" customFormat="false" ht="15" hidden="false" customHeight="false" outlineLevel="0" collapsed="false">
      <c r="A35" s="9"/>
      <c r="B35" s="9"/>
      <c r="C35" s="10"/>
      <c r="D35" s="9"/>
      <c r="E35" s="9"/>
      <c r="F35" s="9"/>
      <c r="G35" s="9"/>
      <c r="H35" s="9"/>
      <c r="I35" s="9"/>
      <c r="J35" s="11" t="n">
        <f aca="false">IF(AND(B35&lt;&gt;"",ISNUMBER(C35),C35&gt;0),IF(ISNUMBER(INDEX(Rates!$D$5:$D$12,MATCH(B35,Rates!$A$5:$A$12,0))),MIN(C35*INDEX(Rates!$B$5:$B$12,MATCH(B35,Rates!$A$5:$A$12,0)),INDEX(Rates!$D$5:$D$12,MATCH(B35,Rates!$A$5:$A$12,0))),C35*INDEX(Rates!$B$5:$B$12,MATCH(B35,Rates!$A$5:$A$12,0)))+INDEX(Rates!$C$5:$C$12,MATCH(B35,Rates!$A$5:$A$12,0)),0)</f>
        <v>0</v>
      </c>
      <c r="K35" s="11" t="n">
        <f aca="false">IF(AND(B35&lt;&gt;"",ISNUMBER(C35),C35&gt;0),IF(AND(D35="Y",INDEX(Rates!$E$5:$E$12,MATCH(B35,Rates!$A$5:$A$12,0))="Y"),C35*Rates!$B$16,0),0)</f>
        <v>0</v>
      </c>
      <c r="L35" s="11" t="n">
        <f aca="false">IF(AND(AND(B35&lt;&gt;"",ISNUMBER(C35),C35&gt;0),E35="Y"),C35*Rates!$B$17,0)</f>
        <v>0</v>
      </c>
      <c r="M35" s="11" t="n">
        <f aca="false">IF(AND(AND(B35&lt;&gt;"",ISNUMBER(C35),C35&gt;0),F35="Y"),C35*Rates!$B$18,0)</f>
        <v>0</v>
      </c>
      <c r="N35" s="11" t="n">
        <f aca="false">IF(AND(B35&lt;&gt;"",ISNUMBER(C35),C35&gt;0),IF(G35="Stripe Invoicing (0.4%)",C35*Rates!$B$19,IF(G35="Post-payment invoice (0.4%, $2 cap)",MIN(C35*Rates!$B$19,Rates!$B$20),0)),0)</f>
        <v>0</v>
      </c>
      <c r="O35" s="11" t="n">
        <f aca="false">J35+K35+L35+M35+N35</f>
        <v>0</v>
      </c>
      <c r="P35" s="11" t="n">
        <f aca="false">IF(AND(B35&lt;&gt;"",ISNUMBER(C35),C35&gt;0),C35-O35,0)</f>
        <v>0</v>
      </c>
      <c r="Q35" s="12" t="str">
        <f aca="false">IF(AND(B35&lt;&gt;"",ISNUMBER(C35),C35&gt;0),O35/C35,"")</f>
        <v/>
      </c>
      <c r="R35" s="11" t="n">
        <f aca="false">IF(OR(H35="Y",I35&lt;&gt;"None"),IF(H35="Y",O35,0)+IF(I35="Lost, no response",Rates!$B$21,IF(I35="Responded and lost",Rates!$B$21+Rates!$B$22,IF(I35="Responded and won",Rates!$B$21,IF(I35="Smart Disputes win",Rates!$B$21+Rates!$B$23*C35,IF(I35="Smart Disputes loss",Rates!$B$21,0))))),0)</f>
        <v>0</v>
      </c>
      <c r="S35" s="11" t="n">
        <f aca="false">IF(AND(B35&lt;&gt;"",ISNUMBER(C35),C35&gt;0),C35*Rates!$B$24+Rates!$B$25,0)</f>
        <v>0</v>
      </c>
      <c r="T35" s="11" t="n">
        <f aca="false">IF(AND(B35&lt;&gt;"",ISNUMBER(C35),C35&gt;0),C35*Rates!$B$26+Rates!$B$27,0)</f>
        <v>0</v>
      </c>
      <c r="U35" s="11" t="n">
        <f aca="false">S35-O35</f>
        <v>0</v>
      </c>
    </row>
    <row r="36" customFormat="false" ht="15" hidden="false" customHeight="false" outlineLevel="0" collapsed="false">
      <c r="A36" s="9"/>
      <c r="B36" s="9"/>
      <c r="C36" s="10"/>
      <c r="D36" s="9"/>
      <c r="E36" s="9"/>
      <c r="F36" s="9"/>
      <c r="G36" s="9"/>
      <c r="H36" s="9"/>
      <c r="I36" s="9"/>
      <c r="J36" s="11" t="n">
        <f aca="false">IF(AND(B36&lt;&gt;"",ISNUMBER(C36),C36&gt;0),IF(ISNUMBER(INDEX(Rates!$D$5:$D$12,MATCH(B36,Rates!$A$5:$A$12,0))),MIN(C36*INDEX(Rates!$B$5:$B$12,MATCH(B36,Rates!$A$5:$A$12,0)),INDEX(Rates!$D$5:$D$12,MATCH(B36,Rates!$A$5:$A$12,0))),C36*INDEX(Rates!$B$5:$B$12,MATCH(B36,Rates!$A$5:$A$12,0)))+INDEX(Rates!$C$5:$C$12,MATCH(B36,Rates!$A$5:$A$12,0)),0)</f>
        <v>0</v>
      </c>
      <c r="K36" s="11" t="n">
        <f aca="false">IF(AND(B36&lt;&gt;"",ISNUMBER(C36),C36&gt;0),IF(AND(D36="Y",INDEX(Rates!$E$5:$E$12,MATCH(B36,Rates!$A$5:$A$12,0))="Y"),C36*Rates!$B$16,0),0)</f>
        <v>0</v>
      </c>
      <c r="L36" s="11" t="n">
        <f aca="false">IF(AND(AND(B36&lt;&gt;"",ISNUMBER(C36),C36&gt;0),E36="Y"),C36*Rates!$B$17,0)</f>
        <v>0</v>
      </c>
      <c r="M36" s="11" t="n">
        <f aca="false">IF(AND(AND(B36&lt;&gt;"",ISNUMBER(C36),C36&gt;0),F36="Y"),C36*Rates!$B$18,0)</f>
        <v>0</v>
      </c>
      <c r="N36" s="11" t="n">
        <f aca="false">IF(AND(B36&lt;&gt;"",ISNUMBER(C36),C36&gt;0),IF(G36="Stripe Invoicing (0.4%)",C36*Rates!$B$19,IF(G36="Post-payment invoice (0.4%, $2 cap)",MIN(C36*Rates!$B$19,Rates!$B$20),0)),0)</f>
        <v>0</v>
      </c>
      <c r="O36" s="11" t="n">
        <f aca="false">J36+K36+L36+M36+N36</f>
        <v>0</v>
      </c>
      <c r="P36" s="11" t="n">
        <f aca="false">IF(AND(B36&lt;&gt;"",ISNUMBER(C36),C36&gt;0),C36-O36,0)</f>
        <v>0</v>
      </c>
      <c r="Q36" s="12" t="str">
        <f aca="false">IF(AND(B36&lt;&gt;"",ISNUMBER(C36),C36&gt;0),O36/C36,"")</f>
        <v/>
      </c>
      <c r="R36" s="11" t="n">
        <f aca="false">IF(OR(H36="Y",I36&lt;&gt;"None"),IF(H36="Y",O36,0)+IF(I36="Lost, no response",Rates!$B$21,IF(I36="Responded and lost",Rates!$B$21+Rates!$B$22,IF(I36="Responded and won",Rates!$B$21,IF(I36="Smart Disputes win",Rates!$B$21+Rates!$B$23*C36,IF(I36="Smart Disputes loss",Rates!$B$21,0))))),0)</f>
        <v>0</v>
      </c>
      <c r="S36" s="11" t="n">
        <f aca="false">IF(AND(B36&lt;&gt;"",ISNUMBER(C36),C36&gt;0),C36*Rates!$B$24+Rates!$B$25,0)</f>
        <v>0</v>
      </c>
      <c r="T36" s="11" t="n">
        <f aca="false">IF(AND(B36&lt;&gt;"",ISNUMBER(C36),C36&gt;0),C36*Rates!$B$26+Rates!$B$27,0)</f>
        <v>0</v>
      </c>
      <c r="U36" s="11" t="n">
        <f aca="false">S36-O36</f>
        <v>0</v>
      </c>
    </row>
    <row r="37" customFormat="false" ht="15" hidden="false" customHeight="false" outlineLevel="0" collapsed="false">
      <c r="A37" s="9"/>
      <c r="B37" s="9"/>
      <c r="C37" s="10"/>
      <c r="D37" s="9"/>
      <c r="E37" s="9"/>
      <c r="F37" s="9"/>
      <c r="G37" s="9"/>
      <c r="H37" s="9"/>
      <c r="I37" s="9"/>
      <c r="J37" s="11" t="n">
        <f aca="false">IF(AND(B37&lt;&gt;"",ISNUMBER(C37),C37&gt;0),IF(ISNUMBER(INDEX(Rates!$D$5:$D$12,MATCH(B37,Rates!$A$5:$A$12,0))),MIN(C37*INDEX(Rates!$B$5:$B$12,MATCH(B37,Rates!$A$5:$A$12,0)),INDEX(Rates!$D$5:$D$12,MATCH(B37,Rates!$A$5:$A$12,0))),C37*INDEX(Rates!$B$5:$B$12,MATCH(B37,Rates!$A$5:$A$12,0)))+INDEX(Rates!$C$5:$C$12,MATCH(B37,Rates!$A$5:$A$12,0)),0)</f>
        <v>0</v>
      </c>
      <c r="K37" s="11" t="n">
        <f aca="false">IF(AND(B37&lt;&gt;"",ISNUMBER(C37),C37&gt;0),IF(AND(D37="Y",INDEX(Rates!$E$5:$E$12,MATCH(B37,Rates!$A$5:$A$12,0))="Y"),C37*Rates!$B$16,0),0)</f>
        <v>0</v>
      </c>
      <c r="L37" s="11" t="n">
        <f aca="false">IF(AND(AND(B37&lt;&gt;"",ISNUMBER(C37),C37&gt;0),E37="Y"),C37*Rates!$B$17,0)</f>
        <v>0</v>
      </c>
      <c r="M37" s="11" t="n">
        <f aca="false">IF(AND(AND(B37&lt;&gt;"",ISNUMBER(C37),C37&gt;0),F37="Y"),C37*Rates!$B$18,0)</f>
        <v>0</v>
      </c>
      <c r="N37" s="11" t="n">
        <f aca="false">IF(AND(B37&lt;&gt;"",ISNUMBER(C37),C37&gt;0),IF(G37="Stripe Invoicing (0.4%)",C37*Rates!$B$19,IF(G37="Post-payment invoice (0.4%, $2 cap)",MIN(C37*Rates!$B$19,Rates!$B$20),0)),0)</f>
        <v>0</v>
      </c>
      <c r="O37" s="11" t="n">
        <f aca="false">J37+K37+L37+M37+N37</f>
        <v>0</v>
      </c>
      <c r="P37" s="11" t="n">
        <f aca="false">IF(AND(B37&lt;&gt;"",ISNUMBER(C37),C37&gt;0),C37-O37,0)</f>
        <v>0</v>
      </c>
      <c r="Q37" s="12" t="str">
        <f aca="false">IF(AND(B37&lt;&gt;"",ISNUMBER(C37),C37&gt;0),O37/C37,"")</f>
        <v/>
      </c>
      <c r="R37" s="11" t="n">
        <f aca="false">IF(OR(H37="Y",I37&lt;&gt;"None"),IF(H37="Y",O37,0)+IF(I37="Lost, no response",Rates!$B$21,IF(I37="Responded and lost",Rates!$B$21+Rates!$B$22,IF(I37="Responded and won",Rates!$B$21,IF(I37="Smart Disputes win",Rates!$B$21+Rates!$B$23*C37,IF(I37="Smart Disputes loss",Rates!$B$21,0))))),0)</f>
        <v>0</v>
      </c>
      <c r="S37" s="11" t="n">
        <f aca="false">IF(AND(B37&lt;&gt;"",ISNUMBER(C37),C37&gt;0),C37*Rates!$B$24+Rates!$B$25,0)</f>
        <v>0</v>
      </c>
      <c r="T37" s="11" t="n">
        <f aca="false">IF(AND(B37&lt;&gt;"",ISNUMBER(C37),C37&gt;0),C37*Rates!$B$26+Rates!$B$27,0)</f>
        <v>0</v>
      </c>
      <c r="U37" s="11" t="n">
        <f aca="false">S37-O37</f>
        <v>0</v>
      </c>
    </row>
    <row r="38" customFormat="false" ht="15" hidden="false" customHeight="false" outlineLevel="0" collapsed="false">
      <c r="A38" s="9"/>
      <c r="B38" s="9"/>
      <c r="C38" s="10"/>
      <c r="D38" s="9"/>
      <c r="E38" s="9"/>
      <c r="F38" s="9"/>
      <c r="G38" s="9"/>
      <c r="H38" s="9"/>
      <c r="I38" s="9"/>
      <c r="J38" s="11" t="n">
        <f aca="false">IF(AND(B38&lt;&gt;"",ISNUMBER(C38),C38&gt;0),IF(ISNUMBER(INDEX(Rates!$D$5:$D$12,MATCH(B38,Rates!$A$5:$A$12,0))),MIN(C38*INDEX(Rates!$B$5:$B$12,MATCH(B38,Rates!$A$5:$A$12,0)),INDEX(Rates!$D$5:$D$12,MATCH(B38,Rates!$A$5:$A$12,0))),C38*INDEX(Rates!$B$5:$B$12,MATCH(B38,Rates!$A$5:$A$12,0)))+INDEX(Rates!$C$5:$C$12,MATCH(B38,Rates!$A$5:$A$12,0)),0)</f>
        <v>0</v>
      </c>
      <c r="K38" s="11" t="n">
        <f aca="false">IF(AND(B38&lt;&gt;"",ISNUMBER(C38),C38&gt;0),IF(AND(D38="Y",INDEX(Rates!$E$5:$E$12,MATCH(B38,Rates!$A$5:$A$12,0))="Y"),C38*Rates!$B$16,0),0)</f>
        <v>0</v>
      </c>
      <c r="L38" s="11" t="n">
        <f aca="false">IF(AND(AND(B38&lt;&gt;"",ISNUMBER(C38),C38&gt;0),E38="Y"),C38*Rates!$B$17,0)</f>
        <v>0</v>
      </c>
      <c r="M38" s="11" t="n">
        <f aca="false">IF(AND(AND(B38&lt;&gt;"",ISNUMBER(C38),C38&gt;0),F38="Y"),C38*Rates!$B$18,0)</f>
        <v>0</v>
      </c>
      <c r="N38" s="11" t="n">
        <f aca="false">IF(AND(B38&lt;&gt;"",ISNUMBER(C38),C38&gt;0),IF(G38="Stripe Invoicing (0.4%)",C38*Rates!$B$19,IF(G38="Post-payment invoice (0.4%, $2 cap)",MIN(C38*Rates!$B$19,Rates!$B$20),0)),0)</f>
        <v>0</v>
      </c>
      <c r="O38" s="11" t="n">
        <f aca="false">J38+K38+L38+M38+N38</f>
        <v>0</v>
      </c>
      <c r="P38" s="11" t="n">
        <f aca="false">IF(AND(B38&lt;&gt;"",ISNUMBER(C38),C38&gt;0),C38-O38,0)</f>
        <v>0</v>
      </c>
      <c r="Q38" s="12" t="str">
        <f aca="false">IF(AND(B38&lt;&gt;"",ISNUMBER(C38),C38&gt;0),O38/C38,"")</f>
        <v/>
      </c>
      <c r="R38" s="11" t="n">
        <f aca="false">IF(OR(H38="Y",I38&lt;&gt;"None"),IF(H38="Y",O38,0)+IF(I38="Lost, no response",Rates!$B$21,IF(I38="Responded and lost",Rates!$B$21+Rates!$B$22,IF(I38="Responded and won",Rates!$B$21,IF(I38="Smart Disputes win",Rates!$B$21+Rates!$B$23*C38,IF(I38="Smart Disputes loss",Rates!$B$21,0))))),0)</f>
        <v>0</v>
      </c>
      <c r="S38" s="11" t="n">
        <f aca="false">IF(AND(B38&lt;&gt;"",ISNUMBER(C38),C38&gt;0),C38*Rates!$B$24+Rates!$B$25,0)</f>
        <v>0</v>
      </c>
      <c r="T38" s="11" t="n">
        <f aca="false">IF(AND(B38&lt;&gt;"",ISNUMBER(C38),C38&gt;0),C38*Rates!$B$26+Rates!$B$27,0)</f>
        <v>0</v>
      </c>
      <c r="U38" s="11" t="n">
        <f aca="false">S38-O38</f>
        <v>0</v>
      </c>
    </row>
    <row r="39" customFormat="false" ht="15" hidden="false" customHeight="false" outlineLevel="0" collapsed="false">
      <c r="A39" s="9"/>
      <c r="B39" s="9"/>
      <c r="C39" s="10"/>
      <c r="D39" s="9"/>
      <c r="E39" s="9"/>
      <c r="F39" s="9"/>
      <c r="G39" s="9"/>
      <c r="H39" s="9"/>
      <c r="I39" s="9"/>
      <c r="J39" s="11" t="n">
        <f aca="false">IF(AND(B39&lt;&gt;"",ISNUMBER(C39),C39&gt;0),IF(ISNUMBER(INDEX(Rates!$D$5:$D$12,MATCH(B39,Rates!$A$5:$A$12,0))),MIN(C39*INDEX(Rates!$B$5:$B$12,MATCH(B39,Rates!$A$5:$A$12,0)),INDEX(Rates!$D$5:$D$12,MATCH(B39,Rates!$A$5:$A$12,0))),C39*INDEX(Rates!$B$5:$B$12,MATCH(B39,Rates!$A$5:$A$12,0)))+INDEX(Rates!$C$5:$C$12,MATCH(B39,Rates!$A$5:$A$12,0)),0)</f>
        <v>0</v>
      </c>
      <c r="K39" s="11" t="n">
        <f aca="false">IF(AND(B39&lt;&gt;"",ISNUMBER(C39),C39&gt;0),IF(AND(D39="Y",INDEX(Rates!$E$5:$E$12,MATCH(B39,Rates!$A$5:$A$12,0))="Y"),C39*Rates!$B$16,0),0)</f>
        <v>0</v>
      </c>
      <c r="L39" s="11" t="n">
        <f aca="false">IF(AND(AND(B39&lt;&gt;"",ISNUMBER(C39),C39&gt;0),E39="Y"),C39*Rates!$B$17,0)</f>
        <v>0</v>
      </c>
      <c r="M39" s="11" t="n">
        <f aca="false">IF(AND(AND(B39&lt;&gt;"",ISNUMBER(C39),C39&gt;0),F39="Y"),C39*Rates!$B$18,0)</f>
        <v>0</v>
      </c>
      <c r="N39" s="11" t="n">
        <f aca="false">IF(AND(B39&lt;&gt;"",ISNUMBER(C39),C39&gt;0),IF(G39="Stripe Invoicing (0.4%)",C39*Rates!$B$19,IF(G39="Post-payment invoice (0.4%, $2 cap)",MIN(C39*Rates!$B$19,Rates!$B$20),0)),0)</f>
        <v>0</v>
      </c>
      <c r="O39" s="11" t="n">
        <f aca="false">J39+K39+L39+M39+N39</f>
        <v>0</v>
      </c>
      <c r="P39" s="11" t="n">
        <f aca="false">IF(AND(B39&lt;&gt;"",ISNUMBER(C39),C39&gt;0),C39-O39,0)</f>
        <v>0</v>
      </c>
      <c r="Q39" s="12" t="str">
        <f aca="false">IF(AND(B39&lt;&gt;"",ISNUMBER(C39),C39&gt;0),O39/C39,"")</f>
        <v/>
      </c>
      <c r="R39" s="11" t="n">
        <f aca="false">IF(OR(H39="Y",I39&lt;&gt;"None"),IF(H39="Y",O39,0)+IF(I39="Lost, no response",Rates!$B$21,IF(I39="Responded and lost",Rates!$B$21+Rates!$B$22,IF(I39="Responded and won",Rates!$B$21,IF(I39="Smart Disputes win",Rates!$B$21+Rates!$B$23*C39,IF(I39="Smart Disputes loss",Rates!$B$21,0))))),0)</f>
        <v>0</v>
      </c>
      <c r="S39" s="11" t="n">
        <f aca="false">IF(AND(B39&lt;&gt;"",ISNUMBER(C39),C39&gt;0),C39*Rates!$B$24+Rates!$B$25,0)</f>
        <v>0</v>
      </c>
      <c r="T39" s="11" t="n">
        <f aca="false">IF(AND(B39&lt;&gt;"",ISNUMBER(C39),C39&gt;0),C39*Rates!$B$26+Rates!$B$27,0)</f>
        <v>0</v>
      </c>
      <c r="U39" s="11" t="n">
        <f aca="false">S39-O39</f>
        <v>0</v>
      </c>
    </row>
    <row r="40" customFormat="false" ht="15" hidden="false" customHeight="false" outlineLevel="0" collapsed="false">
      <c r="A40" s="9"/>
      <c r="B40" s="9"/>
      <c r="C40" s="10"/>
      <c r="D40" s="9"/>
      <c r="E40" s="9"/>
      <c r="F40" s="9"/>
      <c r="G40" s="9"/>
      <c r="H40" s="9"/>
      <c r="I40" s="9"/>
      <c r="J40" s="11" t="n">
        <f aca="false">IF(AND(B40&lt;&gt;"",ISNUMBER(C40),C40&gt;0),IF(ISNUMBER(INDEX(Rates!$D$5:$D$12,MATCH(B40,Rates!$A$5:$A$12,0))),MIN(C40*INDEX(Rates!$B$5:$B$12,MATCH(B40,Rates!$A$5:$A$12,0)),INDEX(Rates!$D$5:$D$12,MATCH(B40,Rates!$A$5:$A$12,0))),C40*INDEX(Rates!$B$5:$B$12,MATCH(B40,Rates!$A$5:$A$12,0)))+INDEX(Rates!$C$5:$C$12,MATCH(B40,Rates!$A$5:$A$12,0)),0)</f>
        <v>0</v>
      </c>
      <c r="K40" s="11" t="n">
        <f aca="false">IF(AND(B40&lt;&gt;"",ISNUMBER(C40),C40&gt;0),IF(AND(D40="Y",INDEX(Rates!$E$5:$E$12,MATCH(B40,Rates!$A$5:$A$12,0))="Y"),C40*Rates!$B$16,0),0)</f>
        <v>0</v>
      </c>
      <c r="L40" s="11" t="n">
        <f aca="false">IF(AND(AND(B40&lt;&gt;"",ISNUMBER(C40),C40&gt;0),E40="Y"),C40*Rates!$B$17,0)</f>
        <v>0</v>
      </c>
      <c r="M40" s="11" t="n">
        <f aca="false">IF(AND(AND(B40&lt;&gt;"",ISNUMBER(C40),C40&gt;0),F40="Y"),C40*Rates!$B$18,0)</f>
        <v>0</v>
      </c>
      <c r="N40" s="11" t="n">
        <f aca="false">IF(AND(B40&lt;&gt;"",ISNUMBER(C40),C40&gt;0),IF(G40="Stripe Invoicing (0.4%)",C40*Rates!$B$19,IF(G40="Post-payment invoice (0.4%, $2 cap)",MIN(C40*Rates!$B$19,Rates!$B$20),0)),0)</f>
        <v>0</v>
      </c>
      <c r="O40" s="11" t="n">
        <f aca="false">J40+K40+L40+M40+N40</f>
        <v>0</v>
      </c>
      <c r="P40" s="11" t="n">
        <f aca="false">IF(AND(B40&lt;&gt;"",ISNUMBER(C40),C40&gt;0),C40-O40,0)</f>
        <v>0</v>
      </c>
      <c r="Q40" s="12" t="str">
        <f aca="false">IF(AND(B40&lt;&gt;"",ISNUMBER(C40),C40&gt;0),O40/C40,"")</f>
        <v/>
      </c>
      <c r="R40" s="11" t="n">
        <f aca="false">IF(OR(H40="Y",I40&lt;&gt;"None"),IF(H40="Y",O40,0)+IF(I40="Lost, no response",Rates!$B$21,IF(I40="Responded and lost",Rates!$B$21+Rates!$B$22,IF(I40="Responded and won",Rates!$B$21,IF(I40="Smart Disputes win",Rates!$B$21+Rates!$B$23*C40,IF(I40="Smart Disputes loss",Rates!$B$21,0))))),0)</f>
        <v>0</v>
      </c>
      <c r="S40" s="11" t="n">
        <f aca="false">IF(AND(B40&lt;&gt;"",ISNUMBER(C40),C40&gt;0),C40*Rates!$B$24+Rates!$B$25,0)</f>
        <v>0</v>
      </c>
      <c r="T40" s="11" t="n">
        <f aca="false">IF(AND(B40&lt;&gt;"",ISNUMBER(C40),C40&gt;0),C40*Rates!$B$26+Rates!$B$27,0)</f>
        <v>0</v>
      </c>
      <c r="U40" s="11" t="n">
        <f aca="false">S40-O40</f>
        <v>0</v>
      </c>
    </row>
    <row r="41" customFormat="false" ht="15" hidden="false" customHeight="false" outlineLevel="0" collapsed="false">
      <c r="A41" s="9"/>
      <c r="B41" s="9"/>
      <c r="C41" s="10"/>
      <c r="D41" s="9"/>
      <c r="E41" s="9"/>
      <c r="F41" s="9"/>
      <c r="G41" s="9"/>
      <c r="H41" s="9"/>
      <c r="I41" s="9"/>
      <c r="J41" s="11" t="n">
        <f aca="false">IF(AND(B41&lt;&gt;"",ISNUMBER(C41),C41&gt;0),IF(ISNUMBER(INDEX(Rates!$D$5:$D$12,MATCH(B41,Rates!$A$5:$A$12,0))),MIN(C41*INDEX(Rates!$B$5:$B$12,MATCH(B41,Rates!$A$5:$A$12,0)),INDEX(Rates!$D$5:$D$12,MATCH(B41,Rates!$A$5:$A$12,0))),C41*INDEX(Rates!$B$5:$B$12,MATCH(B41,Rates!$A$5:$A$12,0)))+INDEX(Rates!$C$5:$C$12,MATCH(B41,Rates!$A$5:$A$12,0)),0)</f>
        <v>0</v>
      </c>
      <c r="K41" s="11" t="n">
        <f aca="false">IF(AND(B41&lt;&gt;"",ISNUMBER(C41),C41&gt;0),IF(AND(D41="Y",INDEX(Rates!$E$5:$E$12,MATCH(B41,Rates!$A$5:$A$12,0))="Y"),C41*Rates!$B$16,0),0)</f>
        <v>0</v>
      </c>
      <c r="L41" s="11" t="n">
        <f aca="false">IF(AND(AND(B41&lt;&gt;"",ISNUMBER(C41),C41&gt;0),E41="Y"),C41*Rates!$B$17,0)</f>
        <v>0</v>
      </c>
      <c r="M41" s="11" t="n">
        <f aca="false">IF(AND(AND(B41&lt;&gt;"",ISNUMBER(C41),C41&gt;0),F41="Y"),C41*Rates!$B$18,0)</f>
        <v>0</v>
      </c>
      <c r="N41" s="11" t="n">
        <f aca="false">IF(AND(B41&lt;&gt;"",ISNUMBER(C41),C41&gt;0),IF(G41="Stripe Invoicing (0.4%)",C41*Rates!$B$19,IF(G41="Post-payment invoice (0.4%, $2 cap)",MIN(C41*Rates!$B$19,Rates!$B$20),0)),0)</f>
        <v>0</v>
      </c>
      <c r="O41" s="11" t="n">
        <f aca="false">J41+K41+L41+M41+N41</f>
        <v>0</v>
      </c>
      <c r="P41" s="11" t="n">
        <f aca="false">IF(AND(B41&lt;&gt;"",ISNUMBER(C41),C41&gt;0),C41-O41,0)</f>
        <v>0</v>
      </c>
      <c r="Q41" s="12" t="str">
        <f aca="false">IF(AND(B41&lt;&gt;"",ISNUMBER(C41),C41&gt;0),O41/C41,"")</f>
        <v/>
      </c>
      <c r="R41" s="11" t="n">
        <f aca="false">IF(OR(H41="Y",I41&lt;&gt;"None"),IF(H41="Y",O41,0)+IF(I41="Lost, no response",Rates!$B$21,IF(I41="Responded and lost",Rates!$B$21+Rates!$B$22,IF(I41="Responded and won",Rates!$B$21,IF(I41="Smart Disputes win",Rates!$B$21+Rates!$B$23*C41,IF(I41="Smart Disputes loss",Rates!$B$21,0))))),0)</f>
        <v>0</v>
      </c>
      <c r="S41" s="11" t="n">
        <f aca="false">IF(AND(B41&lt;&gt;"",ISNUMBER(C41),C41&gt;0),C41*Rates!$B$24+Rates!$B$25,0)</f>
        <v>0</v>
      </c>
      <c r="T41" s="11" t="n">
        <f aca="false">IF(AND(B41&lt;&gt;"",ISNUMBER(C41),C41&gt;0),C41*Rates!$B$26+Rates!$B$27,0)</f>
        <v>0</v>
      </c>
      <c r="U41" s="11" t="n">
        <f aca="false">S41-O41</f>
        <v>0</v>
      </c>
    </row>
    <row r="42" customFormat="false" ht="15" hidden="false" customHeight="false" outlineLevel="0" collapsed="false">
      <c r="A42" s="9"/>
      <c r="B42" s="9"/>
      <c r="C42" s="10"/>
      <c r="D42" s="9"/>
      <c r="E42" s="9"/>
      <c r="F42" s="9"/>
      <c r="G42" s="9"/>
      <c r="H42" s="9"/>
      <c r="I42" s="9"/>
      <c r="J42" s="11" t="n">
        <f aca="false">IF(AND(B42&lt;&gt;"",ISNUMBER(C42),C42&gt;0),IF(ISNUMBER(INDEX(Rates!$D$5:$D$12,MATCH(B42,Rates!$A$5:$A$12,0))),MIN(C42*INDEX(Rates!$B$5:$B$12,MATCH(B42,Rates!$A$5:$A$12,0)),INDEX(Rates!$D$5:$D$12,MATCH(B42,Rates!$A$5:$A$12,0))),C42*INDEX(Rates!$B$5:$B$12,MATCH(B42,Rates!$A$5:$A$12,0)))+INDEX(Rates!$C$5:$C$12,MATCH(B42,Rates!$A$5:$A$12,0)),0)</f>
        <v>0</v>
      </c>
      <c r="K42" s="11" t="n">
        <f aca="false">IF(AND(B42&lt;&gt;"",ISNUMBER(C42),C42&gt;0),IF(AND(D42="Y",INDEX(Rates!$E$5:$E$12,MATCH(B42,Rates!$A$5:$A$12,0))="Y"),C42*Rates!$B$16,0),0)</f>
        <v>0</v>
      </c>
      <c r="L42" s="11" t="n">
        <f aca="false">IF(AND(AND(B42&lt;&gt;"",ISNUMBER(C42),C42&gt;0),E42="Y"),C42*Rates!$B$17,0)</f>
        <v>0</v>
      </c>
      <c r="M42" s="11" t="n">
        <f aca="false">IF(AND(AND(B42&lt;&gt;"",ISNUMBER(C42),C42&gt;0),F42="Y"),C42*Rates!$B$18,0)</f>
        <v>0</v>
      </c>
      <c r="N42" s="11" t="n">
        <f aca="false">IF(AND(B42&lt;&gt;"",ISNUMBER(C42),C42&gt;0),IF(G42="Stripe Invoicing (0.4%)",C42*Rates!$B$19,IF(G42="Post-payment invoice (0.4%, $2 cap)",MIN(C42*Rates!$B$19,Rates!$B$20),0)),0)</f>
        <v>0</v>
      </c>
      <c r="O42" s="11" t="n">
        <f aca="false">J42+K42+L42+M42+N42</f>
        <v>0</v>
      </c>
      <c r="P42" s="11" t="n">
        <f aca="false">IF(AND(B42&lt;&gt;"",ISNUMBER(C42),C42&gt;0),C42-O42,0)</f>
        <v>0</v>
      </c>
      <c r="Q42" s="12" t="str">
        <f aca="false">IF(AND(B42&lt;&gt;"",ISNUMBER(C42),C42&gt;0),O42/C42,"")</f>
        <v/>
      </c>
      <c r="R42" s="11" t="n">
        <f aca="false">IF(OR(H42="Y",I42&lt;&gt;"None"),IF(H42="Y",O42,0)+IF(I42="Lost, no response",Rates!$B$21,IF(I42="Responded and lost",Rates!$B$21+Rates!$B$22,IF(I42="Responded and won",Rates!$B$21,IF(I42="Smart Disputes win",Rates!$B$21+Rates!$B$23*C42,IF(I42="Smart Disputes loss",Rates!$B$21,0))))),0)</f>
        <v>0</v>
      </c>
      <c r="S42" s="11" t="n">
        <f aca="false">IF(AND(B42&lt;&gt;"",ISNUMBER(C42),C42&gt;0),C42*Rates!$B$24+Rates!$B$25,0)</f>
        <v>0</v>
      </c>
      <c r="T42" s="11" t="n">
        <f aca="false">IF(AND(B42&lt;&gt;"",ISNUMBER(C42),C42&gt;0),C42*Rates!$B$26+Rates!$B$27,0)</f>
        <v>0</v>
      </c>
      <c r="U42" s="11" t="n">
        <f aca="false">S42-O42</f>
        <v>0</v>
      </c>
    </row>
    <row r="43" customFormat="false" ht="15" hidden="false" customHeight="false" outlineLevel="0" collapsed="false">
      <c r="A43" s="9"/>
      <c r="B43" s="9"/>
      <c r="C43" s="10"/>
      <c r="D43" s="9"/>
      <c r="E43" s="9"/>
      <c r="F43" s="9"/>
      <c r="G43" s="9"/>
      <c r="H43" s="9"/>
      <c r="I43" s="9"/>
      <c r="J43" s="11" t="n">
        <f aca="false">IF(AND(B43&lt;&gt;"",ISNUMBER(C43),C43&gt;0),IF(ISNUMBER(INDEX(Rates!$D$5:$D$12,MATCH(B43,Rates!$A$5:$A$12,0))),MIN(C43*INDEX(Rates!$B$5:$B$12,MATCH(B43,Rates!$A$5:$A$12,0)),INDEX(Rates!$D$5:$D$12,MATCH(B43,Rates!$A$5:$A$12,0))),C43*INDEX(Rates!$B$5:$B$12,MATCH(B43,Rates!$A$5:$A$12,0)))+INDEX(Rates!$C$5:$C$12,MATCH(B43,Rates!$A$5:$A$12,0)),0)</f>
        <v>0</v>
      </c>
      <c r="K43" s="11" t="n">
        <f aca="false">IF(AND(B43&lt;&gt;"",ISNUMBER(C43),C43&gt;0),IF(AND(D43="Y",INDEX(Rates!$E$5:$E$12,MATCH(B43,Rates!$A$5:$A$12,0))="Y"),C43*Rates!$B$16,0),0)</f>
        <v>0</v>
      </c>
      <c r="L43" s="11" t="n">
        <f aca="false">IF(AND(AND(B43&lt;&gt;"",ISNUMBER(C43),C43&gt;0),E43="Y"),C43*Rates!$B$17,0)</f>
        <v>0</v>
      </c>
      <c r="M43" s="11" t="n">
        <f aca="false">IF(AND(AND(B43&lt;&gt;"",ISNUMBER(C43),C43&gt;0),F43="Y"),C43*Rates!$B$18,0)</f>
        <v>0</v>
      </c>
      <c r="N43" s="11" t="n">
        <f aca="false">IF(AND(B43&lt;&gt;"",ISNUMBER(C43),C43&gt;0),IF(G43="Stripe Invoicing (0.4%)",C43*Rates!$B$19,IF(G43="Post-payment invoice (0.4%, $2 cap)",MIN(C43*Rates!$B$19,Rates!$B$20),0)),0)</f>
        <v>0</v>
      </c>
      <c r="O43" s="11" t="n">
        <f aca="false">J43+K43+L43+M43+N43</f>
        <v>0</v>
      </c>
      <c r="P43" s="11" t="n">
        <f aca="false">IF(AND(B43&lt;&gt;"",ISNUMBER(C43),C43&gt;0),C43-O43,0)</f>
        <v>0</v>
      </c>
      <c r="Q43" s="12" t="str">
        <f aca="false">IF(AND(B43&lt;&gt;"",ISNUMBER(C43),C43&gt;0),O43/C43,"")</f>
        <v/>
      </c>
      <c r="R43" s="11" t="n">
        <f aca="false">IF(OR(H43="Y",I43&lt;&gt;"None"),IF(H43="Y",O43,0)+IF(I43="Lost, no response",Rates!$B$21,IF(I43="Responded and lost",Rates!$B$21+Rates!$B$22,IF(I43="Responded and won",Rates!$B$21,IF(I43="Smart Disputes win",Rates!$B$21+Rates!$B$23*C43,IF(I43="Smart Disputes loss",Rates!$B$21,0))))),0)</f>
        <v>0</v>
      </c>
      <c r="S43" s="11" t="n">
        <f aca="false">IF(AND(B43&lt;&gt;"",ISNUMBER(C43),C43&gt;0),C43*Rates!$B$24+Rates!$B$25,0)</f>
        <v>0</v>
      </c>
      <c r="T43" s="11" t="n">
        <f aca="false">IF(AND(B43&lt;&gt;"",ISNUMBER(C43),C43&gt;0),C43*Rates!$B$26+Rates!$B$27,0)</f>
        <v>0</v>
      </c>
      <c r="U43" s="11" t="n">
        <f aca="false">S43-O43</f>
        <v>0</v>
      </c>
    </row>
    <row r="44" customFormat="false" ht="15" hidden="false" customHeight="false" outlineLevel="0" collapsed="false">
      <c r="A44" s="9"/>
      <c r="B44" s="9"/>
      <c r="C44" s="10"/>
      <c r="D44" s="9"/>
      <c r="E44" s="9"/>
      <c r="F44" s="9"/>
      <c r="G44" s="9"/>
      <c r="H44" s="9"/>
      <c r="I44" s="9"/>
      <c r="J44" s="11" t="n">
        <f aca="false">IF(AND(B44&lt;&gt;"",ISNUMBER(C44),C44&gt;0),IF(ISNUMBER(INDEX(Rates!$D$5:$D$12,MATCH(B44,Rates!$A$5:$A$12,0))),MIN(C44*INDEX(Rates!$B$5:$B$12,MATCH(B44,Rates!$A$5:$A$12,0)),INDEX(Rates!$D$5:$D$12,MATCH(B44,Rates!$A$5:$A$12,0))),C44*INDEX(Rates!$B$5:$B$12,MATCH(B44,Rates!$A$5:$A$12,0)))+INDEX(Rates!$C$5:$C$12,MATCH(B44,Rates!$A$5:$A$12,0)),0)</f>
        <v>0</v>
      </c>
      <c r="K44" s="11" t="n">
        <f aca="false">IF(AND(B44&lt;&gt;"",ISNUMBER(C44),C44&gt;0),IF(AND(D44="Y",INDEX(Rates!$E$5:$E$12,MATCH(B44,Rates!$A$5:$A$12,0))="Y"),C44*Rates!$B$16,0),0)</f>
        <v>0</v>
      </c>
      <c r="L44" s="11" t="n">
        <f aca="false">IF(AND(AND(B44&lt;&gt;"",ISNUMBER(C44),C44&gt;0),E44="Y"),C44*Rates!$B$17,0)</f>
        <v>0</v>
      </c>
      <c r="M44" s="11" t="n">
        <f aca="false">IF(AND(AND(B44&lt;&gt;"",ISNUMBER(C44),C44&gt;0),F44="Y"),C44*Rates!$B$18,0)</f>
        <v>0</v>
      </c>
      <c r="N44" s="11" t="n">
        <f aca="false">IF(AND(B44&lt;&gt;"",ISNUMBER(C44),C44&gt;0),IF(G44="Stripe Invoicing (0.4%)",C44*Rates!$B$19,IF(G44="Post-payment invoice (0.4%, $2 cap)",MIN(C44*Rates!$B$19,Rates!$B$20),0)),0)</f>
        <v>0</v>
      </c>
      <c r="O44" s="11" t="n">
        <f aca="false">J44+K44+L44+M44+N44</f>
        <v>0</v>
      </c>
      <c r="P44" s="11" t="n">
        <f aca="false">IF(AND(B44&lt;&gt;"",ISNUMBER(C44),C44&gt;0),C44-O44,0)</f>
        <v>0</v>
      </c>
      <c r="Q44" s="12" t="str">
        <f aca="false">IF(AND(B44&lt;&gt;"",ISNUMBER(C44),C44&gt;0),O44/C44,"")</f>
        <v/>
      </c>
      <c r="R44" s="11" t="n">
        <f aca="false">IF(OR(H44="Y",I44&lt;&gt;"None"),IF(H44="Y",O44,0)+IF(I44="Lost, no response",Rates!$B$21,IF(I44="Responded and lost",Rates!$B$21+Rates!$B$22,IF(I44="Responded and won",Rates!$B$21,IF(I44="Smart Disputes win",Rates!$B$21+Rates!$B$23*C44,IF(I44="Smart Disputes loss",Rates!$B$21,0))))),0)</f>
        <v>0</v>
      </c>
      <c r="S44" s="11" t="n">
        <f aca="false">IF(AND(B44&lt;&gt;"",ISNUMBER(C44),C44&gt;0),C44*Rates!$B$24+Rates!$B$25,0)</f>
        <v>0</v>
      </c>
      <c r="T44" s="11" t="n">
        <f aca="false">IF(AND(B44&lt;&gt;"",ISNUMBER(C44),C44&gt;0),C44*Rates!$B$26+Rates!$B$27,0)</f>
        <v>0</v>
      </c>
      <c r="U44" s="11" t="n">
        <f aca="false">S44-O44</f>
        <v>0</v>
      </c>
    </row>
    <row r="45" customFormat="false" ht="15" hidden="false" customHeight="false" outlineLevel="0" collapsed="false">
      <c r="A45" s="9"/>
      <c r="B45" s="9"/>
      <c r="C45" s="10"/>
      <c r="D45" s="9"/>
      <c r="E45" s="9"/>
      <c r="F45" s="9"/>
      <c r="G45" s="9"/>
      <c r="H45" s="9"/>
      <c r="I45" s="9"/>
      <c r="J45" s="11" t="n">
        <f aca="false">IF(AND(B45&lt;&gt;"",ISNUMBER(C45),C45&gt;0),IF(ISNUMBER(INDEX(Rates!$D$5:$D$12,MATCH(B45,Rates!$A$5:$A$12,0))),MIN(C45*INDEX(Rates!$B$5:$B$12,MATCH(B45,Rates!$A$5:$A$12,0)),INDEX(Rates!$D$5:$D$12,MATCH(B45,Rates!$A$5:$A$12,0))),C45*INDEX(Rates!$B$5:$B$12,MATCH(B45,Rates!$A$5:$A$12,0)))+INDEX(Rates!$C$5:$C$12,MATCH(B45,Rates!$A$5:$A$12,0)),0)</f>
        <v>0</v>
      </c>
      <c r="K45" s="11" t="n">
        <f aca="false">IF(AND(B45&lt;&gt;"",ISNUMBER(C45),C45&gt;0),IF(AND(D45="Y",INDEX(Rates!$E$5:$E$12,MATCH(B45,Rates!$A$5:$A$12,0))="Y"),C45*Rates!$B$16,0),0)</f>
        <v>0</v>
      </c>
      <c r="L45" s="11" t="n">
        <f aca="false">IF(AND(AND(B45&lt;&gt;"",ISNUMBER(C45),C45&gt;0),E45="Y"),C45*Rates!$B$17,0)</f>
        <v>0</v>
      </c>
      <c r="M45" s="11" t="n">
        <f aca="false">IF(AND(AND(B45&lt;&gt;"",ISNUMBER(C45),C45&gt;0),F45="Y"),C45*Rates!$B$18,0)</f>
        <v>0</v>
      </c>
      <c r="N45" s="11" t="n">
        <f aca="false">IF(AND(B45&lt;&gt;"",ISNUMBER(C45),C45&gt;0),IF(G45="Stripe Invoicing (0.4%)",C45*Rates!$B$19,IF(G45="Post-payment invoice (0.4%, $2 cap)",MIN(C45*Rates!$B$19,Rates!$B$20),0)),0)</f>
        <v>0</v>
      </c>
      <c r="O45" s="11" t="n">
        <f aca="false">J45+K45+L45+M45+N45</f>
        <v>0</v>
      </c>
      <c r="P45" s="11" t="n">
        <f aca="false">IF(AND(B45&lt;&gt;"",ISNUMBER(C45),C45&gt;0),C45-O45,0)</f>
        <v>0</v>
      </c>
      <c r="Q45" s="12" t="str">
        <f aca="false">IF(AND(B45&lt;&gt;"",ISNUMBER(C45),C45&gt;0),O45/C45,"")</f>
        <v/>
      </c>
      <c r="R45" s="11" t="n">
        <f aca="false">IF(OR(H45="Y",I45&lt;&gt;"None"),IF(H45="Y",O45,0)+IF(I45="Lost, no response",Rates!$B$21,IF(I45="Responded and lost",Rates!$B$21+Rates!$B$22,IF(I45="Responded and won",Rates!$B$21,IF(I45="Smart Disputes win",Rates!$B$21+Rates!$B$23*C45,IF(I45="Smart Disputes loss",Rates!$B$21,0))))),0)</f>
        <v>0</v>
      </c>
      <c r="S45" s="11" t="n">
        <f aca="false">IF(AND(B45&lt;&gt;"",ISNUMBER(C45),C45&gt;0),C45*Rates!$B$24+Rates!$B$25,0)</f>
        <v>0</v>
      </c>
      <c r="T45" s="11" t="n">
        <f aca="false">IF(AND(B45&lt;&gt;"",ISNUMBER(C45),C45&gt;0),C45*Rates!$B$26+Rates!$B$27,0)</f>
        <v>0</v>
      </c>
      <c r="U45" s="11" t="n">
        <f aca="false">S45-O45</f>
        <v>0</v>
      </c>
    </row>
    <row r="46" customFormat="false" ht="15" hidden="false" customHeight="false" outlineLevel="0" collapsed="false">
      <c r="A46" s="9"/>
      <c r="B46" s="9"/>
      <c r="C46" s="10"/>
      <c r="D46" s="9"/>
      <c r="E46" s="9"/>
      <c r="F46" s="9"/>
      <c r="G46" s="9"/>
      <c r="H46" s="9"/>
      <c r="I46" s="9"/>
      <c r="J46" s="11" t="n">
        <f aca="false">IF(AND(B46&lt;&gt;"",ISNUMBER(C46),C46&gt;0),IF(ISNUMBER(INDEX(Rates!$D$5:$D$12,MATCH(B46,Rates!$A$5:$A$12,0))),MIN(C46*INDEX(Rates!$B$5:$B$12,MATCH(B46,Rates!$A$5:$A$12,0)),INDEX(Rates!$D$5:$D$12,MATCH(B46,Rates!$A$5:$A$12,0))),C46*INDEX(Rates!$B$5:$B$12,MATCH(B46,Rates!$A$5:$A$12,0)))+INDEX(Rates!$C$5:$C$12,MATCH(B46,Rates!$A$5:$A$12,0)),0)</f>
        <v>0</v>
      </c>
      <c r="K46" s="11" t="n">
        <f aca="false">IF(AND(B46&lt;&gt;"",ISNUMBER(C46),C46&gt;0),IF(AND(D46="Y",INDEX(Rates!$E$5:$E$12,MATCH(B46,Rates!$A$5:$A$12,0))="Y"),C46*Rates!$B$16,0),0)</f>
        <v>0</v>
      </c>
      <c r="L46" s="11" t="n">
        <f aca="false">IF(AND(AND(B46&lt;&gt;"",ISNUMBER(C46),C46&gt;0),E46="Y"),C46*Rates!$B$17,0)</f>
        <v>0</v>
      </c>
      <c r="M46" s="11" t="n">
        <f aca="false">IF(AND(AND(B46&lt;&gt;"",ISNUMBER(C46),C46&gt;0),F46="Y"),C46*Rates!$B$18,0)</f>
        <v>0</v>
      </c>
      <c r="N46" s="11" t="n">
        <f aca="false">IF(AND(B46&lt;&gt;"",ISNUMBER(C46),C46&gt;0),IF(G46="Stripe Invoicing (0.4%)",C46*Rates!$B$19,IF(G46="Post-payment invoice (0.4%, $2 cap)",MIN(C46*Rates!$B$19,Rates!$B$20),0)),0)</f>
        <v>0</v>
      </c>
      <c r="O46" s="11" t="n">
        <f aca="false">J46+K46+L46+M46+N46</f>
        <v>0</v>
      </c>
      <c r="P46" s="11" t="n">
        <f aca="false">IF(AND(B46&lt;&gt;"",ISNUMBER(C46),C46&gt;0),C46-O46,0)</f>
        <v>0</v>
      </c>
      <c r="Q46" s="12" t="str">
        <f aca="false">IF(AND(B46&lt;&gt;"",ISNUMBER(C46),C46&gt;0),O46/C46,"")</f>
        <v/>
      </c>
      <c r="R46" s="11" t="n">
        <f aca="false">IF(OR(H46="Y",I46&lt;&gt;"None"),IF(H46="Y",O46,0)+IF(I46="Lost, no response",Rates!$B$21,IF(I46="Responded and lost",Rates!$B$21+Rates!$B$22,IF(I46="Responded and won",Rates!$B$21,IF(I46="Smart Disputes win",Rates!$B$21+Rates!$B$23*C46,IF(I46="Smart Disputes loss",Rates!$B$21,0))))),0)</f>
        <v>0</v>
      </c>
      <c r="S46" s="11" t="n">
        <f aca="false">IF(AND(B46&lt;&gt;"",ISNUMBER(C46),C46&gt;0),C46*Rates!$B$24+Rates!$B$25,0)</f>
        <v>0</v>
      </c>
      <c r="T46" s="11" t="n">
        <f aca="false">IF(AND(B46&lt;&gt;"",ISNUMBER(C46),C46&gt;0),C46*Rates!$B$26+Rates!$B$27,0)</f>
        <v>0</v>
      </c>
      <c r="U46" s="11" t="n">
        <f aca="false">S46-O46</f>
        <v>0</v>
      </c>
    </row>
    <row r="47" customFormat="false" ht="15" hidden="false" customHeight="false" outlineLevel="0" collapsed="false">
      <c r="A47" s="9"/>
      <c r="B47" s="9"/>
      <c r="C47" s="10"/>
      <c r="D47" s="9"/>
      <c r="E47" s="9"/>
      <c r="F47" s="9"/>
      <c r="G47" s="9"/>
      <c r="H47" s="9"/>
      <c r="I47" s="9"/>
      <c r="J47" s="11" t="n">
        <f aca="false">IF(AND(B47&lt;&gt;"",ISNUMBER(C47),C47&gt;0),IF(ISNUMBER(INDEX(Rates!$D$5:$D$12,MATCH(B47,Rates!$A$5:$A$12,0))),MIN(C47*INDEX(Rates!$B$5:$B$12,MATCH(B47,Rates!$A$5:$A$12,0)),INDEX(Rates!$D$5:$D$12,MATCH(B47,Rates!$A$5:$A$12,0))),C47*INDEX(Rates!$B$5:$B$12,MATCH(B47,Rates!$A$5:$A$12,0)))+INDEX(Rates!$C$5:$C$12,MATCH(B47,Rates!$A$5:$A$12,0)),0)</f>
        <v>0</v>
      </c>
      <c r="K47" s="11" t="n">
        <f aca="false">IF(AND(B47&lt;&gt;"",ISNUMBER(C47),C47&gt;0),IF(AND(D47="Y",INDEX(Rates!$E$5:$E$12,MATCH(B47,Rates!$A$5:$A$12,0))="Y"),C47*Rates!$B$16,0),0)</f>
        <v>0</v>
      </c>
      <c r="L47" s="11" t="n">
        <f aca="false">IF(AND(AND(B47&lt;&gt;"",ISNUMBER(C47),C47&gt;0),E47="Y"),C47*Rates!$B$17,0)</f>
        <v>0</v>
      </c>
      <c r="M47" s="11" t="n">
        <f aca="false">IF(AND(AND(B47&lt;&gt;"",ISNUMBER(C47),C47&gt;0),F47="Y"),C47*Rates!$B$18,0)</f>
        <v>0</v>
      </c>
      <c r="N47" s="11" t="n">
        <f aca="false">IF(AND(B47&lt;&gt;"",ISNUMBER(C47),C47&gt;0),IF(G47="Stripe Invoicing (0.4%)",C47*Rates!$B$19,IF(G47="Post-payment invoice (0.4%, $2 cap)",MIN(C47*Rates!$B$19,Rates!$B$20),0)),0)</f>
        <v>0</v>
      </c>
      <c r="O47" s="11" t="n">
        <f aca="false">J47+K47+L47+M47+N47</f>
        <v>0</v>
      </c>
      <c r="P47" s="11" t="n">
        <f aca="false">IF(AND(B47&lt;&gt;"",ISNUMBER(C47),C47&gt;0),C47-O47,0)</f>
        <v>0</v>
      </c>
      <c r="Q47" s="12" t="str">
        <f aca="false">IF(AND(B47&lt;&gt;"",ISNUMBER(C47),C47&gt;0),O47/C47,"")</f>
        <v/>
      </c>
      <c r="R47" s="11" t="n">
        <f aca="false">IF(OR(H47="Y",I47&lt;&gt;"None"),IF(H47="Y",O47,0)+IF(I47="Lost, no response",Rates!$B$21,IF(I47="Responded and lost",Rates!$B$21+Rates!$B$22,IF(I47="Responded and won",Rates!$B$21,IF(I47="Smart Disputes win",Rates!$B$21+Rates!$B$23*C47,IF(I47="Smart Disputes loss",Rates!$B$21,0))))),0)</f>
        <v>0</v>
      </c>
      <c r="S47" s="11" t="n">
        <f aca="false">IF(AND(B47&lt;&gt;"",ISNUMBER(C47),C47&gt;0),C47*Rates!$B$24+Rates!$B$25,0)</f>
        <v>0</v>
      </c>
      <c r="T47" s="11" t="n">
        <f aca="false">IF(AND(B47&lt;&gt;"",ISNUMBER(C47),C47&gt;0),C47*Rates!$B$26+Rates!$B$27,0)</f>
        <v>0</v>
      </c>
      <c r="U47" s="11" t="n">
        <f aca="false">S47-O47</f>
        <v>0</v>
      </c>
    </row>
    <row r="48" customFormat="false" ht="15" hidden="false" customHeight="false" outlineLevel="0" collapsed="false">
      <c r="A48" s="9"/>
      <c r="B48" s="9"/>
      <c r="C48" s="10"/>
      <c r="D48" s="9"/>
      <c r="E48" s="9"/>
      <c r="F48" s="9"/>
      <c r="G48" s="9"/>
      <c r="H48" s="9"/>
      <c r="I48" s="9"/>
      <c r="J48" s="11" t="n">
        <f aca="false">IF(AND(B48&lt;&gt;"",ISNUMBER(C48),C48&gt;0),IF(ISNUMBER(INDEX(Rates!$D$5:$D$12,MATCH(B48,Rates!$A$5:$A$12,0))),MIN(C48*INDEX(Rates!$B$5:$B$12,MATCH(B48,Rates!$A$5:$A$12,0)),INDEX(Rates!$D$5:$D$12,MATCH(B48,Rates!$A$5:$A$12,0))),C48*INDEX(Rates!$B$5:$B$12,MATCH(B48,Rates!$A$5:$A$12,0)))+INDEX(Rates!$C$5:$C$12,MATCH(B48,Rates!$A$5:$A$12,0)),0)</f>
        <v>0</v>
      </c>
      <c r="K48" s="11" t="n">
        <f aca="false">IF(AND(B48&lt;&gt;"",ISNUMBER(C48),C48&gt;0),IF(AND(D48="Y",INDEX(Rates!$E$5:$E$12,MATCH(B48,Rates!$A$5:$A$12,0))="Y"),C48*Rates!$B$16,0),0)</f>
        <v>0</v>
      </c>
      <c r="L48" s="11" t="n">
        <f aca="false">IF(AND(AND(B48&lt;&gt;"",ISNUMBER(C48),C48&gt;0),E48="Y"),C48*Rates!$B$17,0)</f>
        <v>0</v>
      </c>
      <c r="M48" s="11" t="n">
        <f aca="false">IF(AND(AND(B48&lt;&gt;"",ISNUMBER(C48),C48&gt;0),F48="Y"),C48*Rates!$B$18,0)</f>
        <v>0</v>
      </c>
      <c r="N48" s="11" t="n">
        <f aca="false">IF(AND(B48&lt;&gt;"",ISNUMBER(C48),C48&gt;0),IF(G48="Stripe Invoicing (0.4%)",C48*Rates!$B$19,IF(G48="Post-payment invoice (0.4%, $2 cap)",MIN(C48*Rates!$B$19,Rates!$B$20),0)),0)</f>
        <v>0</v>
      </c>
      <c r="O48" s="11" t="n">
        <f aca="false">J48+K48+L48+M48+N48</f>
        <v>0</v>
      </c>
      <c r="P48" s="11" t="n">
        <f aca="false">IF(AND(B48&lt;&gt;"",ISNUMBER(C48),C48&gt;0),C48-O48,0)</f>
        <v>0</v>
      </c>
      <c r="Q48" s="12" t="str">
        <f aca="false">IF(AND(B48&lt;&gt;"",ISNUMBER(C48),C48&gt;0),O48/C48,"")</f>
        <v/>
      </c>
      <c r="R48" s="11" t="n">
        <f aca="false">IF(OR(H48="Y",I48&lt;&gt;"None"),IF(H48="Y",O48,0)+IF(I48="Lost, no response",Rates!$B$21,IF(I48="Responded and lost",Rates!$B$21+Rates!$B$22,IF(I48="Responded and won",Rates!$B$21,IF(I48="Smart Disputes win",Rates!$B$21+Rates!$B$23*C48,IF(I48="Smart Disputes loss",Rates!$B$21,0))))),0)</f>
        <v>0</v>
      </c>
      <c r="S48" s="11" t="n">
        <f aca="false">IF(AND(B48&lt;&gt;"",ISNUMBER(C48),C48&gt;0),C48*Rates!$B$24+Rates!$B$25,0)</f>
        <v>0</v>
      </c>
      <c r="T48" s="11" t="n">
        <f aca="false">IF(AND(B48&lt;&gt;"",ISNUMBER(C48),C48&gt;0),C48*Rates!$B$26+Rates!$B$27,0)</f>
        <v>0</v>
      </c>
      <c r="U48" s="11" t="n">
        <f aca="false">S48-O48</f>
        <v>0</v>
      </c>
    </row>
    <row r="49" customFormat="false" ht="15" hidden="false" customHeight="false" outlineLevel="0" collapsed="false">
      <c r="A49" s="9"/>
      <c r="B49" s="9"/>
      <c r="C49" s="10"/>
      <c r="D49" s="9"/>
      <c r="E49" s="9"/>
      <c r="F49" s="9"/>
      <c r="G49" s="9"/>
      <c r="H49" s="9"/>
      <c r="I49" s="9"/>
      <c r="J49" s="11" t="n">
        <f aca="false">IF(AND(B49&lt;&gt;"",ISNUMBER(C49),C49&gt;0),IF(ISNUMBER(INDEX(Rates!$D$5:$D$12,MATCH(B49,Rates!$A$5:$A$12,0))),MIN(C49*INDEX(Rates!$B$5:$B$12,MATCH(B49,Rates!$A$5:$A$12,0)),INDEX(Rates!$D$5:$D$12,MATCH(B49,Rates!$A$5:$A$12,0))),C49*INDEX(Rates!$B$5:$B$12,MATCH(B49,Rates!$A$5:$A$12,0)))+INDEX(Rates!$C$5:$C$12,MATCH(B49,Rates!$A$5:$A$12,0)),0)</f>
        <v>0</v>
      </c>
      <c r="K49" s="11" t="n">
        <f aca="false">IF(AND(B49&lt;&gt;"",ISNUMBER(C49),C49&gt;0),IF(AND(D49="Y",INDEX(Rates!$E$5:$E$12,MATCH(B49,Rates!$A$5:$A$12,0))="Y"),C49*Rates!$B$16,0),0)</f>
        <v>0</v>
      </c>
      <c r="L49" s="11" t="n">
        <f aca="false">IF(AND(AND(B49&lt;&gt;"",ISNUMBER(C49),C49&gt;0),E49="Y"),C49*Rates!$B$17,0)</f>
        <v>0</v>
      </c>
      <c r="M49" s="11" t="n">
        <f aca="false">IF(AND(AND(B49&lt;&gt;"",ISNUMBER(C49),C49&gt;0),F49="Y"),C49*Rates!$B$18,0)</f>
        <v>0</v>
      </c>
      <c r="N49" s="11" t="n">
        <f aca="false">IF(AND(B49&lt;&gt;"",ISNUMBER(C49),C49&gt;0),IF(G49="Stripe Invoicing (0.4%)",C49*Rates!$B$19,IF(G49="Post-payment invoice (0.4%, $2 cap)",MIN(C49*Rates!$B$19,Rates!$B$20),0)),0)</f>
        <v>0</v>
      </c>
      <c r="O49" s="11" t="n">
        <f aca="false">J49+K49+L49+M49+N49</f>
        <v>0</v>
      </c>
      <c r="P49" s="11" t="n">
        <f aca="false">IF(AND(B49&lt;&gt;"",ISNUMBER(C49),C49&gt;0),C49-O49,0)</f>
        <v>0</v>
      </c>
      <c r="Q49" s="12" t="str">
        <f aca="false">IF(AND(B49&lt;&gt;"",ISNUMBER(C49),C49&gt;0),O49/C49,"")</f>
        <v/>
      </c>
      <c r="R49" s="11" t="n">
        <f aca="false">IF(OR(H49="Y",I49&lt;&gt;"None"),IF(H49="Y",O49,0)+IF(I49="Lost, no response",Rates!$B$21,IF(I49="Responded and lost",Rates!$B$21+Rates!$B$22,IF(I49="Responded and won",Rates!$B$21,IF(I49="Smart Disputes win",Rates!$B$21+Rates!$B$23*C49,IF(I49="Smart Disputes loss",Rates!$B$21,0))))),0)</f>
        <v>0</v>
      </c>
      <c r="S49" s="11" t="n">
        <f aca="false">IF(AND(B49&lt;&gt;"",ISNUMBER(C49),C49&gt;0),C49*Rates!$B$24+Rates!$B$25,0)</f>
        <v>0</v>
      </c>
      <c r="T49" s="11" t="n">
        <f aca="false">IF(AND(B49&lt;&gt;"",ISNUMBER(C49),C49&gt;0),C49*Rates!$B$26+Rates!$B$27,0)</f>
        <v>0</v>
      </c>
      <c r="U49" s="11" t="n">
        <f aca="false">S49-O49</f>
        <v>0</v>
      </c>
    </row>
    <row r="50" customFormat="false" ht="15" hidden="false" customHeight="false" outlineLevel="0" collapsed="false">
      <c r="A50" s="9"/>
      <c r="B50" s="9"/>
      <c r="C50" s="10"/>
      <c r="D50" s="9"/>
      <c r="E50" s="9"/>
      <c r="F50" s="9"/>
      <c r="G50" s="9"/>
      <c r="H50" s="9"/>
      <c r="I50" s="9"/>
      <c r="J50" s="11" t="n">
        <f aca="false">IF(AND(B50&lt;&gt;"",ISNUMBER(C50),C50&gt;0),IF(ISNUMBER(INDEX(Rates!$D$5:$D$12,MATCH(B50,Rates!$A$5:$A$12,0))),MIN(C50*INDEX(Rates!$B$5:$B$12,MATCH(B50,Rates!$A$5:$A$12,0)),INDEX(Rates!$D$5:$D$12,MATCH(B50,Rates!$A$5:$A$12,0))),C50*INDEX(Rates!$B$5:$B$12,MATCH(B50,Rates!$A$5:$A$12,0)))+INDEX(Rates!$C$5:$C$12,MATCH(B50,Rates!$A$5:$A$12,0)),0)</f>
        <v>0</v>
      </c>
      <c r="K50" s="11" t="n">
        <f aca="false">IF(AND(B50&lt;&gt;"",ISNUMBER(C50),C50&gt;0),IF(AND(D50="Y",INDEX(Rates!$E$5:$E$12,MATCH(B50,Rates!$A$5:$A$12,0))="Y"),C50*Rates!$B$16,0),0)</f>
        <v>0</v>
      </c>
      <c r="L50" s="11" t="n">
        <f aca="false">IF(AND(AND(B50&lt;&gt;"",ISNUMBER(C50),C50&gt;0),E50="Y"),C50*Rates!$B$17,0)</f>
        <v>0</v>
      </c>
      <c r="M50" s="11" t="n">
        <f aca="false">IF(AND(AND(B50&lt;&gt;"",ISNUMBER(C50),C50&gt;0),F50="Y"),C50*Rates!$B$18,0)</f>
        <v>0</v>
      </c>
      <c r="N50" s="11" t="n">
        <f aca="false">IF(AND(B50&lt;&gt;"",ISNUMBER(C50),C50&gt;0),IF(G50="Stripe Invoicing (0.4%)",C50*Rates!$B$19,IF(G50="Post-payment invoice (0.4%, $2 cap)",MIN(C50*Rates!$B$19,Rates!$B$20),0)),0)</f>
        <v>0</v>
      </c>
      <c r="O50" s="11" t="n">
        <f aca="false">J50+K50+L50+M50+N50</f>
        <v>0</v>
      </c>
      <c r="P50" s="11" t="n">
        <f aca="false">IF(AND(B50&lt;&gt;"",ISNUMBER(C50),C50&gt;0),C50-O50,0)</f>
        <v>0</v>
      </c>
      <c r="Q50" s="12" t="str">
        <f aca="false">IF(AND(B50&lt;&gt;"",ISNUMBER(C50),C50&gt;0),O50/C50,"")</f>
        <v/>
      </c>
      <c r="R50" s="11" t="n">
        <f aca="false">IF(OR(H50="Y",I50&lt;&gt;"None"),IF(H50="Y",O50,0)+IF(I50="Lost, no response",Rates!$B$21,IF(I50="Responded and lost",Rates!$B$21+Rates!$B$22,IF(I50="Responded and won",Rates!$B$21,IF(I50="Smart Disputes win",Rates!$B$21+Rates!$B$23*C50,IF(I50="Smart Disputes loss",Rates!$B$21,0))))),0)</f>
        <v>0</v>
      </c>
      <c r="S50" s="11" t="n">
        <f aca="false">IF(AND(B50&lt;&gt;"",ISNUMBER(C50),C50&gt;0),C50*Rates!$B$24+Rates!$B$25,0)</f>
        <v>0</v>
      </c>
      <c r="T50" s="11" t="n">
        <f aca="false">IF(AND(B50&lt;&gt;"",ISNUMBER(C50),C50&gt;0),C50*Rates!$B$26+Rates!$B$27,0)</f>
        <v>0</v>
      </c>
      <c r="U50" s="11" t="n">
        <f aca="false">S50-O50</f>
        <v>0</v>
      </c>
    </row>
    <row r="51" customFormat="false" ht="15" hidden="false" customHeight="false" outlineLevel="0" collapsed="false">
      <c r="A51" s="9"/>
      <c r="B51" s="9"/>
      <c r="C51" s="10"/>
      <c r="D51" s="9"/>
      <c r="E51" s="9"/>
      <c r="F51" s="9"/>
      <c r="G51" s="9"/>
      <c r="H51" s="9"/>
      <c r="I51" s="9"/>
      <c r="J51" s="11" t="n">
        <f aca="false">IF(AND(B51&lt;&gt;"",ISNUMBER(C51),C51&gt;0),IF(ISNUMBER(INDEX(Rates!$D$5:$D$12,MATCH(B51,Rates!$A$5:$A$12,0))),MIN(C51*INDEX(Rates!$B$5:$B$12,MATCH(B51,Rates!$A$5:$A$12,0)),INDEX(Rates!$D$5:$D$12,MATCH(B51,Rates!$A$5:$A$12,0))),C51*INDEX(Rates!$B$5:$B$12,MATCH(B51,Rates!$A$5:$A$12,0)))+INDEX(Rates!$C$5:$C$12,MATCH(B51,Rates!$A$5:$A$12,0)),0)</f>
        <v>0</v>
      </c>
      <c r="K51" s="11" t="n">
        <f aca="false">IF(AND(B51&lt;&gt;"",ISNUMBER(C51),C51&gt;0),IF(AND(D51="Y",INDEX(Rates!$E$5:$E$12,MATCH(B51,Rates!$A$5:$A$12,0))="Y"),C51*Rates!$B$16,0),0)</f>
        <v>0</v>
      </c>
      <c r="L51" s="11" t="n">
        <f aca="false">IF(AND(AND(B51&lt;&gt;"",ISNUMBER(C51),C51&gt;0),E51="Y"),C51*Rates!$B$17,0)</f>
        <v>0</v>
      </c>
      <c r="M51" s="11" t="n">
        <f aca="false">IF(AND(AND(B51&lt;&gt;"",ISNUMBER(C51),C51&gt;0),F51="Y"),C51*Rates!$B$18,0)</f>
        <v>0</v>
      </c>
      <c r="N51" s="11" t="n">
        <f aca="false">IF(AND(B51&lt;&gt;"",ISNUMBER(C51),C51&gt;0),IF(G51="Stripe Invoicing (0.4%)",C51*Rates!$B$19,IF(G51="Post-payment invoice (0.4%, $2 cap)",MIN(C51*Rates!$B$19,Rates!$B$20),0)),0)</f>
        <v>0</v>
      </c>
      <c r="O51" s="11" t="n">
        <f aca="false">J51+K51+L51+M51+N51</f>
        <v>0</v>
      </c>
      <c r="P51" s="11" t="n">
        <f aca="false">IF(AND(B51&lt;&gt;"",ISNUMBER(C51),C51&gt;0),C51-O51,0)</f>
        <v>0</v>
      </c>
      <c r="Q51" s="12" t="str">
        <f aca="false">IF(AND(B51&lt;&gt;"",ISNUMBER(C51),C51&gt;0),O51/C51,"")</f>
        <v/>
      </c>
      <c r="R51" s="11" t="n">
        <f aca="false">IF(OR(H51="Y",I51&lt;&gt;"None"),IF(H51="Y",O51,0)+IF(I51="Lost, no response",Rates!$B$21,IF(I51="Responded and lost",Rates!$B$21+Rates!$B$22,IF(I51="Responded and won",Rates!$B$21,IF(I51="Smart Disputes win",Rates!$B$21+Rates!$B$23*C51,IF(I51="Smart Disputes loss",Rates!$B$21,0))))),0)</f>
        <v>0</v>
      </c>
      <c r="S51" s="11" t="n">
        <f aca="false">IF(AND(B51&lt;&gt;"",ISNUMBER(C51),C51&gt;0),C51*Rates!$B$24+Rates!$B$25,0)</f>
        <v>0</v>
      </c>
      <c r="T51" s="11" t="n">
        <f aca="false">IF(AND(B51&lt;&gt;"",ISNUMBER(C51),C51&gt;0),C51*Rates!$B$26+Rates!$B$27,0)</f>
        <v>0</v>
      </c>
      <c r="U51" s="11" t="n">
        <f aca="false">S51-O51</f>
        <v>0</v>
      </c>
    </row>
    <row r="52" customFormat="false" ht="15" hidden="false" customHeight="false" outlineLevel="0" collapsed="false">
      <c r="A52" s="9"/>
      <c r="B52" s="9"/>
      <c r="C52" s="10"/>
      <c r="D52" s="9"/>
      <c r="E52" s="9"/>
      <c r="F52" s="9"/>
      <c r="G52" s="9"/>
      <c r="H52" s="9"/>
      <c r="I52" s="9"/>
      <c r="J52" s="11" t="n">
        <f aca="false">IF(AND(B52&lt;&gt;"",ISNUMBER(C52),C52&gt;0),IF(ISNUMBER(INDEX(Rates!$D$5:$D$12,MATCH(B52,Rates!$A$5:$A$12,0))),MIN(C52*INDEX(Rates!$B$5:$B$12,MATCH(B52,Rates!$A$5:$A$12,0)),INDEX(Rates!$D$5:$D$12,MATCH(B52,Rates!$A$5:$A$12,0))),C52*INDEX(Rates!$B$5:$B$12,MATCH(B52,Rates!$A$5:$A$12,0)))+INDEX(Rates!$C$5:$C$12,MATCH(B52,Rates!$A$5:$A$12,0)),0)</f>
        <v>0</v>
      </c>
      <c r="K52" s="11" t="n">
        <f aca="false">IF(AND(B52&lt;&gt;"",ISNUMBER(C52),C52&gt;0),IF(AND(D52="Y",INDEX(Rates!$E$5:$E$12,MATCH(B52,Rates!$A$5:$A$12,0))="Y"),C52*Rates!$B$16,0),0)</f>
        <v>0</v>
      </c>
      <c r="L52" s="11" t="n">
        <f aca="false">IF(AND(AND(B52&lt;&gt;"",ISNUMBER(C52),C52&gt;0),E52="Y"),C52*Rates!$B$17,0)</f>
        <v>0</v>
      </c>
      <c r="M52" s="11" t="n">
        <f aca="false">IF(AND(AND(B52&lt;&gt;"",ISNUMBER(C52),C52&gt;0),F52="Y"),C52*Rates!$B$18,0)</f>
        <v>0</v>
      </c>
      <c r="N52" s="11" t="n">
        <f aca="false">IF(AND(B52&lt;&gt;"",ISNUMBER(C52),C52&gt;0),IF(G52="Stripe Invoicing (0.4%)",C52*Rates!$B$19,IF(G52="Post-payment invoice (0.4%, $2 cap)",MIN(C52*Rates!$B$19,Rates!$B$20),0)),0)</f>
        <v>0</v>
      </c>
      <c r="O52" s="11" t="n">
        <f aca="false">J52+K52+L52+M52+N52</f>
        <v>0</v>
      </c>
      <c r="P52" s="11" t="n">
        <f aca="false">IF(AND(B52&lt;&gt;"",ISNUMBER(C52),C52&gt;0),C52-O52,0)</f>
        <v>0</v>
      </c>
      <c r="Q52" s="12" t="str">
        <f aca="false">IF(AND(B52&lt;&gt;"",ISNUMBER(C52),C52&gt;0),O52/C52,"")</f>
        <v/>
      </c>
      <c r="R52" s="11" t="n">
        <f aca="false">IF(OR(H52="Y",I52&lt;&gt;"None"),IF(H52="Y",O52,0)+IF(I52="Lost, no response",Rates!$B$21,IF(I52="Responded and lost",Rates!$B$21+Rates!$B$22,IF(I52="Responded and won",Rates!$B$21,IF(I52="Smart Disputes win",Rates!$B$21+Rates!$B$23*C52,IF(I52="Smart Disputes loss",Rates!$B$21,0))))),0)</f>
        <v>0</v>
      </c>
      <c r="S52" s="11" t="n">
        <f aca="false">IF(AND(B52&lt;&gt;"",ISNUMBER(C52),C52&gt;0),C52*Rates!$B$24+Rates!$B$25,0)</f>
        <v>0</v>
      </c>
      <c r="T52" s="11" t="n">
        <f aca="false">IF(AND(B52&lt;&gt;"",ISNUMBER(C52),C52&gt;0),C52*Rates!$B$26+Rates!$B$27,0)</f>
        <v>0</v>
      </c>
      <c r="U52" s="11" t="n">
        <f aca="false">S52-O52</f>
        <v>0</v>
      </c>
    </row>
    <row r="53" customFormat="false" ht="15" hidden="false" customHeight="false" outlineLevel="0" collapsed="false">
      <c r="A53" s="9"/>
      <c r="B53" s="9"/>
      <c r="C53" s="10"/>
      <c r="D53" s="9"/>
      <c r="E53" s="9"/>
      <c r="F53" s="9"/>
      <c r="G53" s="9"/>
      <c r="H53" s="9"/>
      <c r="I53" s="9"/>
      <c r="J53" s="11" t="n">
        <f aca="false">IF(AND(B53&lt;&gt;"",ISNUMBER(C53),C53&gt;0),IF(ISNUMBER(INDEX(Rates!$D$5:$D$12,MATCH(B53,Rates!$A$5:$A$12,0))),MIN(C53*INDEX(Rates!$B$5:$B$12,MATCH(B53,Rates!$A$5:$A$12,0)),INDEX(Rates!$D$5:$D$12,MATCH(B53,Rates!$A$5:$A$12,0))),C53*INDEX(Rates!$B$5:$B$12,MATCH(B53,Rates!$A$5:$A$12,0)))+INDEX(Rates!$C$5:$C$12,MATCH(B53,Rates!$A$5:$A$12,0)),0)</f>
        <v>0</v>
      </c>
      <c r="K53" s="11" t="n">
        <f aca="false">IF(AND(B53&lt;&gt;"",ISNUMBER(C53),C53&gt;0),IF(AND(D53="Y",INDEX(Rates!$E$5:$E$12,MATCH(B53,Rates!$A$5:$A$12,0))="Y"),C53*Rates!$B$16,0),0)</f>
        <v>0</v>
      </c>
      <c r="L53" s="11" t="n">
        <f aca="false">IF(AND(AND(B53&lt;&gt;"",ISNUMBER(C53),C53&gt;0),E53="Y"),C53*Rates!$B$17,0)</f>
        <v>0</v>
      </c>
      <c r="M53" s="11" t="n">
        <f aca="false">IF(AND(AND(B53&lt;&gt;"",ISNUMBER(C53),C53&gt;0),F53="Y"),C53*Rates!$B$18,0)</f>
        <v>0</v>
      </c>
      <c r="N53" s="11" t="n">
        <f aca="false">IF(AND(B53&lt;&gt;"",ISNUMBER(C53),C53&gt;0),IF(G53="Stripe Invoicing (0.4%)",C53*Rates!$B$19,IF(G53="Post-payment invoice (0.4%, $2 cap)",MIN(C53*Rates!$B$19,Rates!$B$20),0)),0)</f>
        <v>0</v>
      </c>
      <c r="O53" s="11" t="n">
        <f aca="false">J53+K53+L53+M53+N53</f>
        <v>0</v>
      </c>
      <c r="P53" s="11" t="n">
        <f aca="false">IF(AND(B53&lt;&gt;"",ISNUMBER(C53),C53&gt;0),C53-O53,0)</f>
        <v>0</v>
      </c>
      <c r="Q53" s="12" t="str">
        <f aca="false">IF(AND(B53&lt;&gt;"",ISNUMBER(C53),C53&gt;0),O53/C53,"")</f>
        <v/>
      </c>
      <c r="R53" s="11" t="n">
        <f aca="false">IF(OR(H53="Y",I53&lt;&gt;"None"),IF(H53="Y",O53,0)+IF(I53="Lost, no response",Rates!$B$21,IF(I53="Responded and lost",Rates!$B$21+Rates!$B$22,IF(I53="Responded and won",Rates!$B$21,IF(I53="Smart Disputes win",Rates!$B$21+Rates!$B$23*C53,IF(I53="Smart Disputes loss",Rates!$B$21,0))))),0)</f>
        <v>0</v>
      </c>
      <c r="S53" s="11" t="n">
        <f aca="false">IF(AND(B53&lt;&gt;"",ISNUMBER(C53),C53&gt;0),C53*Rates!$B$24+Rates!$B$25,0)</f>
        <v>0</v>
      </c>
      <c r="T53" s="11" t="n">
        <f aca="false">IF(AND(B53&lt;&gt;"",ISNUMBER(C53),C53&gt;0),C53*Rates!$B$26+Rates!$B$27,0)</f>
        <v>0</v>
      </c>
      <c r="U53" s="11" t="n">
        <f aca="false">S53-O53</f>
        <v>0</v>
      </c>
    </row>
    <row r="54" customFormat="false" ht="15" hidden="false" customHeight="false" outlineLevel="0" collapsed="false">
      <c r="A54" s="9"/>
      <c r="B54" s="9"/>
      <c r="C54" s="10"/>
      <c r="D54" s="9"/>
      <c r="E54" s="9"/>
      <c r="F54" s="9"/>
      <c r="G54" s="9"/>
      <c r="H54" s="9"/>
      <c r="I54" s="9"/>
      <c r="J54" s="11" t="n">
        <f aca="false">IF(AND(B54&lt;&gt;"",ISNUMBER(C54),C54&gt;0),IF(ISNUMBER(INDEX(Rates!$D$5:$D$12,MATCH(B54,Rates!$A$5:$A$12,0))),MIN(C54*INDEX(Rates!$B$5:$B$12,MATCH(B54,Rates!$A$5:$A$12,0)),INDEX(Rates!$D$5:$D$12,MATCH(B54,Rates!$A$5:$A$12,0))),C54*INDEX(Rates!$B$5:$B$12,MATCH(B54,Rates!$A$5:$A$12,0)))+INDEX(Rates!$C$5:$C$12,MATCH(B54,Rates!$A$5:$A$12,0)),0)</f>
        <v>0</v>
      </c>
      <c r="K54" s="11" t="n">
        <f aca="false">IF(AND(B54&lt;&gt;"",ISNUMBER(C54),C54&gt;0),IF(AND(D54="Y",INDEX(Rates!$E$5:$E$12,MATCH(B54,Rates!$A$5:$A$12,0))="Y"),C54*Rates!$B$16,0),0)</f>
        <v>0</v>
      </c>
      <c r="L54" s="11" t="n">
        <f aca="false">IF(AND(AND(B54&lt;&gt;"",ISNUMBER(C54),C54&gt;0),E54="Y"),C54*Rates!$B$17,0)</f>
        <v>0</v>
      </c>
      <c r="M54" s="11" t="n">
        <f aca="false">IF(AND(AND(B54&lt;&gt;"",ISNUMBER(C54),C54&gt;0),F54="Y"),C54*Rates!$B$18,0)</f>
        <v>0</v>
      </c>
      <c r="N54" s="11" t="n">
        <f aca="false">IF(AND(B54&lt;&gt;"",ISNUMBER(C54),C54&gt;0),IF(G54="Stripe Invoicing (0.4%)",C54*Rates!$B$19,IF(G54="Post-payment invoice (0.4%, $2 cap)",MIN(C54*Rates!$B$19,Rates!$B$20),0)),0)</f>
        <v>0</v>
      </c>
      <c r="O54" s="11" t="n">
        <f aca="false">J54+K54+L54+M54+N54</f>
        <v>0</v>
      </c>
      <c r="P54" s="11" t="n">
        <f aca="false">IF(AND(B54&lt;&gt;"",ISNUMBER(C54),C54&gt;0),C54-O54,0)</f>
        <v>0</v>
      </c>
      <c r="Q54" s="12" t="str">
        <f aca="false">IF(AND(B54&lt;&gt;"",ISNUMBER(C54),C54&gt;0),O54/C54,"")</f>
        <v/>
      </c>
      <c r="R54" s="11" t="n">
        <f aca="false">IF(OR(H54="Y",I54&lt;&gt;"None"),IF(H54="Y",O54,0)+IF(I54="Lost, no response",Rates!$B$21,IF(I54="Responded and lost",Rates!$B$21+Rates!$B$22,IF(I54="Responded and won",Rates!$B$21,IF(I54="Smart Disputes win",Rates!$B$21+Rates!$B$23*C54,IF(I54="Smart Disputes loss",Rates!$B$21,0))))),0)</f>
        <v>0</v>
      </c>
      <c r="S54" s="11" t="n">
        <f aca="false">IF(AND(B54&lt;&gt;"",ISNUMBER(C54),C54&gt;0),C54*Rates!$B$24+Rates!$B$25,0)</f>
        <v>0</v>
      </c>
      <c r="T54" s="11" t="n">
        <f aca="false">IF(AND(B54&lt;&gt;"",ISNUMBER(C54),C54&gt;0),C54*Rates!$B$26+Rates!$B$27,0)</f>
        <v>0</v>
      </c>
      <c r="U54" s="11" t="n">
        <f aca="false">S54-O54</f>
        <v>0</v>
      </c>
    </row>
    <row r="55" customFormat="false" ht="15" hidden="false" customHeight="false" outlineLevel="0" collapsed="false">
      <c r="A55" s="9"/>
      <c r="B55" s="9"/>
      <c r="C55" s="10"/>
      <c r="D55" s="9"/>
      <c r="E55" s="9"/>
      <c r="F55" s="9"/>
      <c r="G55" s="9"/>
      <c r="H55" s="9"/>
      <c r="I55" s="9"/>
      <c r="J55" s="11" t="n">
        <f aca="false">IF(AND(B55&lt;&gt;"",ISNUMBER(C55),C55&gt;0),IF(ISNUMBER(INDEX(Rates!$D$5:$D$12,MATCH(B55,Rates!$A$5:$A$12,0))),MIN(C55*INDEX(Rates!$B$5:$B$12,MATCH(B55,Rates!$A$5:$A$12,0)),INDEX(Rates!$D$5:$D$12,MATCH(B55,Rates!$A$5:$A$12,0))),C55*INDEX(Rates!$B$5:$B$12,MATCH(B55,Rates!$A$5:$A$12,0)))+INDEX(Rates!$C$5:$C$12,MATCH(B55,Rates!$A$5:$A$12,0)),0)</f>
        <v>0</v>
      </c>
      <c r="K55" s="11" t="n">
        <f aca="false">IF(AND(B55&lt;&gt;"",ISNUMBER(C55),C55&gt;0),IF(AND(D55="Y",INDEX(Rates!$E$5:$E$12,MATCH(B55,Rates!$A$5:$A$12,0))="Y"),C55*Rates!$B$16,0),0)</f>
        <v>0</v>
      </c>
      <c r="L55" s="11" t="n">
        <f aca="false">IF(AND(AND(B55&lt;&gt;"",ISNUMBER(C55),C55&gt;0),E55="Y"),C55*Rates!$B$17,0)</f>
        <v>0</v>
      </c>
      <c r="M55" s="11" t="n">
        <f aca="false">IF(AND(AND(B55&lt;&gt;"",ISNUMBER(C55),C55&gt;0),F55="Y"),C55*Rates!$B$18,0)</f>
        <v>0</v>
      </c>
      <c r="N55" s="11" t="n">
        <f aca="false">IF(AND(B55&lt;&gt;"",ISNUMBER(C55),C55&gt;0),IF(G55="Stripe Invoicing (0.4%)",C55*Rates!$B$19,IF(G55="Post-payment invoice (0.4%, $2 cap)",MIN(C55*Rates!$B$19,Rates!$B$20),0)),0)</f>
        <v>0</v>
      </c>
      <c r="O55" s="11" t="n">
        <f aca="false">J55+K55+L55+M55+N55</f>
        <v>0</v>
      </c>
      <c r="P55" s="11" t="n">
        <f aca="false">IF(AND(B55&lt;&gt;"",ISNUMBER(C55),C55&gt;0),C55-O55,0)</f>
        <v>0</v>
      </c>
      <c r="Q55" s="12" t="str">
        <f aca="false">IF(AND(B55&lt;&gt;"",ISNUMBER(C55),C55&gt;0),O55/C55,"")</f>
        <v/>
      </c>
      <c r="R55" s="11" t="n">
        <f aca="false">IF(OR(H55="Y",I55&lt;&gt;"None"),IF(H55="Y",O55,0)+IF(I55="Lost, no response",Rates!$B$21,IF(I55="Responded and lost",Rates!$B$21+Rates!$B$22,IF(I55="Responded and won",Rates!$B$21,IF(I55="Smart Disputes win",Rates!$B$21+Rates!$B$23*C55,IF(I55="Smart Disputes loss",Rates!$B$21,0))))),0)</f>
        <v>0</v>
      </c>
      <c r="S55" s="11" t="n">
        <f aca="false">IF(AND(B55&lt;&gt;"",ISNUMBER(C55),C55&gt;0),C55*Rates!$B$24+Rates!$B$25,0)</f>
        <v>0</v>
      </c>
      <c r="T55" s="11" t="n">
        <f aca="false">IF(AND(B55&lt;&gt;"",ISNUMBER(C55),C55&gt;0),C55*Rates!$B$26+Rates!$B$27,0)</f>
        <v>0</v>
      </c>
      <c r="U55" s="11" t="n">
        <f aca="false">S55-O55</f>
        <v>0</v>
      </c>
    </row>
    <row r="56" customFormat="false" ht="15" hidden="false" customHeight="false" outlineLevel="0" collapsed="false">
      <c r="A56" s="9"/>
      <c r="B56" s="9"/>
      <c r="C56" s="10"/>
      <c r="D56" s="9"/>
      <c r="E56" s="9"/>
      <c r="F56" s="9"/>
      <c r="G56" s="9"/>
      <c r="H56" s="9"/>
      <c r="I56" s="9"/>
      <c r="J56" s="11" t="n">
        <f aca="false">IF(AND(B56&lt;&gt;"",ISNUMBER(C56),C56&gt;0),IF(ISNUMBER(INDEX(Rates!$D$5:$D$12,MATCH(B56,Rates!$A$5:$A$12,0))),MIN(C56*INDEX(Rates!$B$5:$B$12,MATCH(B56,Rates!$A$5:$A$12,0)),INDEX(Rates!$D$5:$D$12,MATCH(B56,Rates!$A$5:$A$12,0))),C56*INDEX(Rates!$B$5:$B$12,MATCH(B56,Rates!$A$5:$A$12,0)))+INDEX(Rates!$C$5:$C$12,MATCH(B56,Rates!$A$5:$A$12,0)),0)</f>
        <v>0</v>
      </c>
      <c r="K56" s="11" t="n">
        <f aca="false">IF(AND(B56&lt;&gt;"",ISNUMBER(C56),C56&gt;0),IF(AND(D56="Y",INDEX(Rates!$E$5:$E$12,MATCH(B56,Rates!$A$5:$A$12,0))="Y"),C56*Rates!$B$16,0),0)</f>
        <v>0</v>
      </c>
      <c r="L56" s="11" t="n">
        <f aca="false">IF(AND(AND(B56&lt;&gt;"",ISNUMBER(C56),C56&gt;0),E56="Y"),C56*Rates!$B$17,0)</f>
        <v>0</v>
      </c>
      <c r="M56" s="11" t="n">
        <f aca="false">IF(AND(AND(B56&lt;&gt;"",ISNUMBER(C56),C56&gt;0),F56="Y"),C56*Rates!$B$18,0)</f>
        <v>0</v>
      </c>
      <c r="N56" s="11" t="n">
        <f aca="false">IF(AND(B56&lt;&gt;"",ISNUMBER(C56),C56&gt;0),IF(G56="Stripe Invoicing (0.4%)",C56*Rates!$B$19,IF(G56="Post-payment invoice (0.4%, $2 cap)",MIN(C56*Rates!$B$19,Rates!$B$20),0)),0)</f>
        <v>0</v>
      </c>
      <c r="O56" s="11" t="n">
        <f aca="false">J56+K56+L56+M56+N56</f>
        <v>0</v>
      </c>
      <c r="P56" s="11" t="n">
        <f aca="false">IF(AND(B56&lt;&gt;"",ISNUMBER(C56),C56&gt;0),C56-O56,0)</f>
        <v>0</v>
      </c>
      <c r="Q56" s="12" t="str">
        <f aca="false">IF(AND(B56&lt;&gt;"",ISNUMBER(C56),C56&gt;0),O56/C56,"")</f>
        <v/>
      </c>
      <c r="R56" s="11" t="n">
        <f aca="false">IF(OR(H56="Y",I56&lt;&gt;"None"),IF(H56="Y",O56,0)+IF(I56="Lost, no response",Rates!$B$21,IF(I56="Responded and lost",Rates!$B$21+Rates!$B$22,IF(I56="Responded and won",Rates!$B$21,IF(I56="Smart Disputes win",Rates!$B$21+Rates!$B$23*C56,IF(I56="Smart Disputes loss",Rates!$B$21,0))))),0)</f>
        <v>0</v>
      </c>
      <c r="S56" s="11" t="n">
        <f aca="false">IF(AND(B56&lt;&gt;"",ISNUMBER(C56),C56&gt;0),C56*Rates!$B$24+Rates!$B$25,0)</f>
        <v>0</v>
      </c>
      <c r="T56" s="11" t="n">
        <f aca="false">IF(AND(B56&lt;&gt;"",ISNUMBER(C56),C56&gt;0),C56*Rates!$B$26+Rates!$B$27,0)</f>
        <v>0</v>
      </c>
      <c r="U56" s="11" t="n">
        <f aca="false">S56-O56</f>
        <v>0</v>
      </c>
    </row>
    <row r="57" customFormat="false" ht="15" hidden="false" customHeight="false" outlineLevel="0" collapsed="false">
      <c r="A57" s="9"/>
      <c r="B57" s="9"/>
      <c r="C57" s="10"/>
      <c r="D57" s="9"/>
      <c r="E57" s="9"/>
      <c r="F57" s="9"/>
      <c r="G57" s="9"/>
      <c r="H57" s="9"/>
      <c r="I57" s="9"/>
      <c r="J57" s="11" t="n">
        <f aca="false">IF(AND(B57&lt;&gt;"",ISNUMBER(C57),C57&gt;0),IF(ISNUMBER(INDEX(Rates!$D$5:$D$12,MATCH(B57,Rates!$A$5:$A$12,0))),MIN(C57*INDEX(Rates!$B$5:$B$12,MATCH(B57,Rates!$A$5:$A$12,0)),INDEX(Rates!$D$5:$D$12,MATCH(B57,Rates!$A$5:$A$12,0))),C57*INDEX(Rates!$B$5:$B$12,MATCH(B57,Rates!$A$5:$A$12,0)))+INDEX(Rates!$C$5:$C$12,MATCH(B57,Rates!$A$5:$A$12,0)),0)</f>
        <v>0</v>
      </c>
      <c r="K57" s="11" t="n">
        <f aca="false">IF(AND(B57&lt;&gt;"",ISNUMBER(C57),C57&gt;0),IF(AND(D57="Y",INDEX(Rates!$E$5:$E$12,MATCH(B57,Rates!$A$5:$A$12,0))="Y"),C57*Rates!$B$16,0),0)</f>
        <v>0</v>
      </c>
      <c r="L57" s="11" t="n">
        <f aca="false">IF(AND(AND(B57&lt;&gt;"",ISNUMBER(C57),C57&gt;0),E57="Y"),C57*Rates!$B$17,0)</f>
        <v>0</v>
      </c>
      <c r="M57" s="11" t="n">
        <f aca="false">IF(AND(AND(B57&lt;&gt;"",ISNUMBER(C57),C57&gt;0),F57="Y"),C57*Rates!$B$18,0)</f>
        <v>0</v>
      </c>
      <c r="N57" s="11" t="n">
        <f aca="false">IF(AND(B57&lt;&gt;"",ISNUMBER(C57),C57&gt;0),IF(G57="Stripe Invoicing (0.4%)",C57*Rates!$B$19,IF(G57="Post-payment invoice (0.4%, $2 cap)",MIN(C57*Rates!$B$19,Rates!$B$20),0)),0)</f>
        <v>0</v>
      </c>
      <c r="O57" s="11" t="n">
        <f aca="false">J57+K57+L57+M57+N57</f>
        <v>0</v>
      </c>
      <c r="P57" s="11" t="n">
        <f aca="false">IF(AND(B57&lt;&gt;"",ISNUMBER(C57),C57&gt;0),C57-O57,0)</f>
        <v>0</v>
      </c>
      <c r="Q57" s="12" t="str">
        <f aca="false">IF(AND(B57&lt;&gt;"",ISNUMBER(C57),C57&gt;0),O57/C57,"")</f>
        <v/>
      </c>
      <c r="R57" s="11" t="n">
        <f aca="false">IF(OR(H57="Y",I57&lt;&gt;"None"),IF(H57="Y",O57,0)+IF(I57="Lost, no response",Rates!$B$21,IF(I57="Responded and lost",Rates!$B$21+Rates!$B$22,IF(I57="Responded and won",Rates!$B$21,IF(I57="Smart Disputes win",Rates!$B$21+Rates!$B$23*C57,IF(I57="Smart Disputes loss",Rates!$B$21,0))))),0)</f>
        <v>0</v>
      </c>
      <c r="S57" s="11" t="n">
        <f aca="false">IF(AND(B57&lt;&gt;"",ISNUMBER(C57),C57&gt;0),C57*Rates!$B$24+Rates!$B$25,0)</f>
        <v>0</v>
      </c>
      <c r="T57" s="11" t="n">
        <f aca="false">IF(AND(B57&lt;&gt;"",ISNUMBER(C57),C57&gt;0),C57*Rates!$B$26+Rates!$B$27,0)</f>
        <v>0</v>
      </c>
      <c r="U57" s="11" t="n">
        <f aca="false">S57-O57</f>
        <v>0</v>
      </c>
    </row>
    <row r="58" customFormat="false" ht="15" hidden="false" customHeight="false" outlineLevel="0" collapsed="false">
      <c r="A58" s="9"/>
      <c r="B58" s="9"/>
      <c r="C58" s="10"/>
      <c r="D58" s="9"/>
      <c r="E58" s="9"/>
      <c r="F58" s="9"/>
      <c r="G58" s="9"/>
      <c r="H58" s="9"/>
      <c r="I58" s="9"/>
      <c r="J58" s="11" t="n">
        <f aca="false">IF(AND(B58&lt;&gt;"",ISNUMBER(C58),C58&gt;0),IF(ISNUMBER(INDEX(Rates!$D$5:$D$12,MATCH(B58,Rates!$A$5:$A$12,0))),MIN(C58*INDEX(Rates!$B$5:$B$12,MATCH(B58,Rates!$A$5:$A$12,0)),INDEX(Rates!$D$5:$D$12,MATCH(B58,Rates!$A$5:$A$12,0))),C58*INDEX(Rates!$B$5:$B$12,MATCH(B58,Rates!$A$5:$A$12,0)))+INDEX(Rates!$C$5:$C$12,MATCH(B58,Rates!$A$5:$A$12,0)),0)</f>
        <v>0</v>
      </c>
      <c r="K58" s="11" t="n">
        <f aca="false">IF(AND(B58&lt;&gt;"",ISNUMBER(C58),C58&gt;0),IF(AND(D58="Y",INDEX(Rates!$E$5:$E$12,MATCH(B58,Rates!$A$5:$A$12,0))="Y"),C58*Rates!$B$16,0),0)</f>
        <v>0</v>
      </c>
      <c r="L58" s="11" t="n">
        <f aca="false">IF(AND(AND(B58&lt;&gt;"",ISNUMBER(C58),C58&gt;0),E58="Y"),C58*Rates!$B$17,0)</f>
        <v>0</v>
      </c>
      <c r="M58" s="11" t="n">
        <f aca="false">IF(AND(AND(B58&lt;&gt;"",ISNUMBER(C58),C58&gt;0),F58="Y"),C58*Rates!$B$18,0)</f>
        <v>0</v>
      </c>
      <c r="N58" s="11" t="n">
        <f aca="false">IF(AND(B58&lt;&gt;"",ISNUMBER(C58),C58&gt;0),IF(G58="Stripe Invoicing (0.4%)",C58*Rates!$B$19,IF(G58="Post-payment invoice (0.4%, $2 cap)",MIN(C58*Rates!$B$19,Rates!$B$20),0)),0)</f>
        <v>0</v>
      </c>
      <c r="O58" s="11" t="n">
        <f aca="false">J58+K58+L58+M58+N58</f>
        <v>0</v>
      </c>
      <c r="P58" s="11" t="n">
        <f aca="false">IF(AND(B58&lt;&gt;"",ISNUMBER(C58),C58&gt;0),C58-O58,0)</f>
        <v>0</v>
      </c>
      <c r="Q58" s="12" t="str">
        <f aca="false">IF(AND(B58&lt;&gt;"",ISNUMBER(C58),C58&gt;0),O58/C58,"")</f>
        <v/>
      </c>
      <c r="R58" s="11" t="n">
        <f aca="false">IF(OR(H58="Y",I58&lt;&gt;"None"),IF(H58="Y",O58,0)+IF(I58="Lost, no response",Rates!$B$21,IF(I58="Responded and lost",Rates!$B$21+Rates!$B$22,IF(I58="Responded and won",Rates!$B$21,IF(I58="Smart Disputes win",Rates!$B$21+Rates!$B$23*C58,IF(I58="Smart Disputes loss",Rates!$B$21,0))))),0)</f>
        <v>0</v>
      </c>
      <c r="S58" s="11" t="n">
        <f aca="false">IF(AND(B58&lt;&gt;"",ISNUMBER(C58),C58&gt;0),C58*Rates!$B$24+Rates!$B$25,0)</f>
        <v>0</v>
      </c>
      <c r="T58" s="11" t="n">
        <f aca="false">IF(AND(B58&lt;&gt;"",ISNUMBER(C58),C58&gt;0),C58*Rates!$B$26+Rates!$B$27,0)</f>
        <v>0</v>
      </c>
      <c r="U58" s="11" t="n">
        <f aca="false">S58-O58</f>
        <v>0</v>
      </c>
    </row>
    <row r="59" customFormat="false" ht="15" hidden="false" customHeight="false" outlineLevel="0" collapsed="false">
      <c r="A59" s="9"/>
      <c r="B59" s="9"/>
      <c r="C59" s="10"/>
      <c r="D59" s="9"/>
      <c r="E59" s="9"/>
      <c r="F59" s="9"/>
      <c r="G59" s="9"/>
      <c r="H59" s="9"/>
      <c r="I59" s="9"/>
      <c r="J59" s="11" t="n">
        <f aca="false">IF(AND(B59&lt;&gt;"",ISNUMBER(C59),C59&gt;0),IF(ISNUMBER(INDEX(Rates!$D$5:$D$12,MATCH(B59,Rates!$A$5:$A$12,0))),MIN(C59*INDEX(Rates!$B$5:$B$12,MATCH(B59,Rates!$A$5:$A$12,0)),INDEX(Rates!$D$5:$D$12,MATCH(B59,Rates!$A$5:$A$12,0))),C59*INDEX(Rates!$B$5:$B$12,MATCH(B59,Rates!$A$5:$A$12,0)))+INDEX(Rates!$C$5:$C$12,MATCH(B59,Rates!$A$5:$A$12,0)),0)</f>
        <v>0</v>
      </c>
      <c r="K59" s="11" t="n">
        <f aca="false">IF(AND(B59&lt;&gt;"",ISNUMBER(C59),C59&gt;0),IF(AND(D59="Y",INDEX(Rates!$E$5:$E$12,MATCH(B59,Rates!$A$5:$A$12,0))="Y"),C59*Rates!$B$16,0),0)</f>
        <v>0</v>
      </c>
      <c r="L59" s="11" t="n">
        <f aca="false">IF(AND(AND(B59&lt;&gt;"",ISNUMBER(C59),C59&gt;0),E59="Y"),C59*Rates!$B$17,0)</f>
        <v>0</v>
      </c>
      <c r="M59" s="11" t="n">
        <f aca="false">IF(AND(AND(B59&lt;&gt;"",ISNUMBER(C59),C59&gt;0),F59="Y"),C59*Rates!$B$18,0)</f>
        <v>0</v>
      </c>
      <c r="N59" s="11" t="n">
        <f aca="false">IF(AND(B59&lt;&gt;"",ISNUMBER(C59),C59&gt;0),IF(G59="Stripe Invoicing (0.4%)",C59*Rates!$B$19,IF(G59="Post-payment invoice (0.4%, $2 cap)",MIN(C59*Rates!$B$19,Rates!$B$20),0)),0)</f>
        <v>0</v>
      </c>
      <c r="O59" s="11" t="n">
        <f aca="false">J59+K59+L59+M59+N59</f>
        <v>0</v>
      </c>
      <c r="P59" s="11" t="n">
        <f aca="false">IF(AND(B59&lt;&gt;"",ISNUMBER(C59),C59&gt;0),C59-O59,0)</f>
        <v>0</v>
      </c>
      <c r="Q59" s="12" t="str">
        <f aca="false">IF(AND(B59&lt;&gt;"",ISNUMBER(C59),C59&gt;0),O59/C59,"")</f>
        <v/>
      </c>
      <c r="R59" s="11" t="n">
        <f aca="false">IF(OR(H59="Y",I59&lt;&gt;"None"),IF(H59="Y",O59,0)+IF(I59="Lost, no response",Rates!$B$21,IF(I59="Responded and lost",Rates!$B$21+Rates!$B$22,IF(I59="Responded and won",Rates!$B$21,IF(I59="Smart Disputes win",Rates!$B$21+Rates!$B$23*C59,IF(I59="Smart Disputes loss",Rates!$B$21,0))))),0)</f>
        <v>0</v>
      </c>
      <c r="S59" s="11" t="n">
        <f aca="false">IF(AND(B59&lt;&gt;"",ISNUMBER(C59),C59&gt;0),C59*Rates!$B$24+Rates!$B$25,0)</f>
        <v>0</v>
      </c>
      <c r="T59" s="11" t="n">
        <f aca="false">IF(AND(B59&lt;&gt;"",ISNUMBER(C59),C59&gt;0),C59*Rates!$B$26+Rates!$B$27,0)</f>
        <v>0</v>
      </c>
      <c r="U59" s="11" t="n">
        <f aca="false">S59-O59</f>
        <v>0</v>
      </c>
    </row>
    <row r="60" customFormat="false" ht="15" hidden="false" customHeight="false" outlineLevel="0" collapsed="false">
      <c r="A60" s="9"/>
      <c r="B60" s="9"/>
      <c r="C60" s="10"/>
      <c r="D60" s="9"/>
      <c r="E60" s="9"/>
      <c r="F60" s="9"/>
      <c r="G60" s="9"/>
      <c r="H60" s="9"/>
      <c r="I60" s="9"/>
      <c r="J60" s="11" t="n">
        <f aca="false">IF(AND(B60&lt;&gt;"",ISNUMBER(C60),C60&gt;0),IF(ISNUMBER(INDEX(Rates!$D$5:$D$12,MATCH(B60,Rates!$A$5:$A$12,0))),MIN(C60*INDEX(Rates!$B$5:$B$12,MATCH(B60,Rates!$A$5:$A$12,0)),INDEX(Rates!$D$5:$D$12,MATCH(B60,Rates!$A$5:$A$12,0))),C60*INDEX(Rates!$B$5:$B$12,MATCH(B60,Rates!$A$5:$A$12,0)))+INDEX(Rates!$C$5:$C$12,MATCH(B60,Rates!$A$5:$A$12,0)),0)</f>
        <v>0</v>
      </c>
      <c r="K60" s="11" t="n">
        <f aca="false">IF(AND(B60&lt;&gt;"",ISNUMBER(C60),C60&gt;0),IF(AND(D60="Y",INDEX(Rates!$E$5:$E$12,MATCH(B60,Rates!$A$5:$A$12,0))="Y"),C60*Rates!$B$16,0),0)</f>
        <v>0</v>
      </c>
      <c r="L60" s="11" t="n">
        <f aca="false">IF(AND(AND(B60&lt;&gt;"",ISNUMBER(C60),C60&gt;0),E60="Y"),C60*Rates!$B$17,0)</f>
        <v>0</v>
      </c>
      <c r="M60" s="11" t="n">
        <f aca="false">IF(AND(AND(B60&lt;&gt;"",ISNUMBER(C60),C60&gt;0),F60="Y"),C60*Rates!$B$18,0)</f>
        <v>0</v>
      </c>
      <c r="N60" s="11" t="n">
        <f aca="false">IF(AND(B60&lt;&gt;"",ISNUMBER(C60),C60&gt;0),IF(G60="Stripe Invoicing (0.4%)",C60*Rates!$B$19,IF(G60="Post-payment invoice (0.4%, $2 cap)",MIN(C60*Rates!$B$19,Rates!$B$20),0)),0)</f>
        <v>0</v>
      </c>
      <c r="O60" s="11" t="n">
        <f aca="false">J60+K60+L60+M60+N60</f>
        <v>0</v>
      </c>
      <c r="P60" s="11" t="n">
        <f aca="false">IF(AND(B60&lt;&gt;"",ISNUMBER(C60),C60&gt;0),C60-O60,0)</f>
        <v>0</v>
      </c>
      <c r="Q60" s="12" t="str">
        <f aca="false">IF(AND(B60&lt;&gt;"",ISNUMBER(C60),C60&gt;0),O60/C60,"")</f>
        <v/>
      </c>
      <c r="R60" s="11" t="n">
        <f aca="false">IF(OR(H60="Y",I60&lt;&gt;"None"),IF(H60="Y",O60,0)+IF(I60="Lost, no response",Rates!$B$21,IF(I60="Responded and lost",Rates!$B$21+Rates!$B$22,IF(I60="Responded and won",Rates!$B$21,IF(I60="Smart Disputes win",Rates!$B$21+Rates!$B$23*C60,IF(I60="Smart Disputes loss",Rates!$B$21,0))))),0)</f>
        <v>0</v>
      </c>
      <c r="S60" s="11" t="n">
        <f aca="false">IF(AND(B60&lt;&gt;"",ISNUMBER(C60),C60&gt;0),C60*Rates!$B$24+Rates!$B$25,0)</f>
        <v>0</v>
      </c>
      <c r="T60" s="11" t="n">
        <f aca="false">IF(AND(B60&lt;&gt;"",ISNUMBER(C60),C60&gt;0),C60*Rates!$B$26+Rates!$B$27,0)</f>
        <v>0</v>
      </c>
      <c r="U60" s="11" t="n">
        <f aca="false">S60-O60</f>
        <v>0</v>
      </c>
    </row>
    <row r="61" customFormat="false" ht="15" hidden="false" customHeight="false" outlineLevel="0" collapsed="false">
      <c r="A61" s="9"/>
      <c r="B61" s="9"/>
      <c r="C61" s="10"/>
      <c r="D61" s="9"/>
      <c r="E61" s="9"/>
      <c r="F61" s="9"/>
      <c r="G61" s="9"/>
      <c r="H61" s="9"/>
      <c r="I61" s="9"/>
      <c r="J61" s="11" t="n">
        <f aca="false">IF(AND(B61&lt;&gt;"",ISNUMBER(C61),C61&gt;0),IF(ISNUMBER(INDEX(Rates!$D$5:$D$12,MATCH(B61,Rates!$A$5:$A$12,0))),MIN(C61*INDEX(Rates!$B$5:$B$12,MATCH(B61,Rates!$A$5:$A$12,0)),INDEX(Rates!$D$5:$D$12,MATCH(B61,Rates!$A$5:$A$12,0))),C61*INDEX(Rates!$B$5:$B$12,MATCH(B61,Rates!$A$5:$A$12,0)))+INDEX(Rates!$C$5:$C$12,MATCH(B61,Rates!$A$5:$A$12,0)),0)</f>
        <v>0</v>
      </c>
      <c r="K61" s="11" t="n">
        <f aca="false">IF(AND(B61&lt;&gt;"",ISNUMBER(C61),C61&gt;0),IF(AND(D61="Y",INDEX(Rates!$E$5:$E$12,MATCH(B61,Rates!$A$5:$A$12,0))="Y"),C61*Rates!$B$16,0),0)</f>
        <v>0</v>
      </c>
      <c r="L61" s="11" t="n">
        <f aca="false">IF(AND(AND(B61&lt;&gt;"",ISNUMBER(C61),C61&gt;0),E61="Y"),C61*Rates!$B$17,0)</f>
        <v>0</v>
      </c>
      <c r="M61" s="11" t="n">
        <f aca="false">IF(AND(AND(B61&lt;&gt;"",ISNUMBER(C61),C61&gt;0),F61="Y"),C61*Rates!$B$18,0)</f>
        <v>0</v>
      </c>
      <c r="N61" s="11" t="n">
        <f aca="false">IF(AND(B61&lt;&gt;"",ISNUMBER(C61),C61&gt;0),IF(G61="Stripe Invoicing (0.4%)",C61*Rates!$B$19,IF(G61="Post-payment invoice (0.4%, $2 cap)",MIN(C61*Rates!$B$19,Rates!$B$20),0)),0)</f>
        <v>0</v>
      </c>
      <c r="O61" s="11" t="n">
        <f aca="false">J61+K61+L61+M61+N61</f>
        <v>0</v>
      </c>
      <c r="P61" s="11" t="n">
        <f aca="false">IF(AND(B61&lt;&gt;"",ISNUMBER(C61),C61&gt;0),C61-O61,0)</f>
        <v>0</v>
      </c>
      <c r="Q61" s="12" t="str">
        <f aca="false">IF(AND(B61&lt;&gt;"",ISNUMBER(C61),C61&gt;0),O61/C61,"")</f>
        <v/>
      </c>
      <c r="R61" s="11" t="n">
        <f aca="false">IF(OR(H61="Y",I61&lt;&gt;"None"),IF(H61="Y",O61,0)+IF(I61="Lost, no response",Rates!$B$21,IF(I61="Responded and lost",Rates!$B$21+Rates!$B$22,IF(I61="Responded and won",Rates!$B$21,IF(I61="Smart Disputes win",Rates!$B$21+Rates!$B$23*C61,IF(I61="Smart Disputes loss",Rates!$B$21,0))))),0)</f>
        <v>0</v>
      </c>
      <c r="S61" s="11" t="n">
        <f aca="false">IF(AND(B61&lt;&gt;"",ISNUMBER(C61),C61&gt;0),C61*Rates!$B$24+Rates!$B$25,0)</f>
        <v>0</v>
      </c>
      <c r="T61" s="11" t="n">
        <f aca="false">IF(AND(B61&lt;&gt;"",ISNUMBER(C61),C61&gt;0),C61*Rates!$B$26+Rates!$B$27,0)</f>
        <v>0</v>
      </c>
      <c r="U61" s="11" t="n">
        <f aca="false">S61-O61</f>
        <v>0</v>
      </c>
    </row>
    <row r="62" customFormat="false" ht="15" hidden="false" customHeight="false" outlineLevel="0" collapsed="false">
      <c r="A62" s="9"/>
      <c r="B62" s="9"/>
      <c r="C62" s="10"/>
      <c r="D62" s="9"/>
      <c r="E62" s="9"/>
      <c r="F62" s="9"/>
      <c r="G62" s="9"/>
      <c r="H62" s="9"/>
      <c r="I62" s="9"/>
      <c r="J62" s="11" t="n">
        <f aca="false">IF(AND(B62&lt;&gt;"",ISNUMBER(C62),C62&gt;0),IF(ISNUMBER(INDEX(Rates!$D$5:$D$12,MATCH(B62,Rates!$A$5:$A$12,0))),MIN(C62*INDEX(Rates!$B$5:$B$12,MATCH(B62,Rates!$A$5:$A$12,0)),INDEX(Rates!$D$5:$D$12,MATCH(B62,Rates!$A$5:$A$12,0))),C62*INDEX(Rates!$B$5:$B$12,MATCH(B62,Rates!$A$5:$A$12,0)))+INDEX(Rates!$C$5:$C$12,MATCH(B62,Rates!$A$5:$A$12,0)),0)</f>
        <v>0</v>
      </c>
      <c r="K62" s="11" t="n">
        <f aca="false">IF(AND(B62&lt;&gt;"",ISNUMBER(C62),C62&gt;0),IF(AND(D62="Y",INDEX(Rates!$E$5:$E$12,MATCH(B62,Rates!$A$5:$A$12,0))="Y"),C62*Rates!$B$16,0),0)</f>
        <v>0</v>
      </c>
      <c r="L62" s="11" t="n">
        <f aca="false">IF(AND(AND(B62&lt;&gt;"",ISNUMBER(C62),C62&gt;0),E62="Y"),C62*Rates!$B$17,0)</f>
        <v>0</v>
      </c>
      <c r="M62" s="11" t="n">
        <f aca="false">IF(AND(AND(B62&lt;&gt;"",ISNUMBER(C62),C62&gt;0),F62="Y"),C62*Rates!$B$18,0)</f>
        <v>0</v>
      </c>
      <c r="N62" s="11" t="n">
        <f aca="false">IF(AND(B62&lt;&gt;"",ISNUMBER(C62),C62&gt;0),IF(G62="Stripe Invoicing (0.4%)",C62*Rates!$B$19,IF(G62="Post-payment invoice (0.4%, $2 cap)",MIN(C62*Rates!$B$19,Rates!$B$20),0)),0)</f>
        <v>0</v>
      </c>
      <c r="O62" s="11" t="n">
        <f aca="false">J62+K62+L62+M62+N62</f>
        <v>0</v>
      </c>
      <c r="P62" s="11" t="n">
        <f aca="false">IF(AND(B62&lt;&gt;"",ISNUMBER(C62),C62&gt;0),C62-O62,0)</f>
        <v>0</v>
      </c>
      <c r="Q62" s="12" t="str">
        <f aca="false">IF(AND(B62&lt;&gt;"",ISNUMBER(C62),C62&gt;0),O62/C62,"")</f>
        <v/>
      </c>
      <c r="R62" s="11" t="n">
        <f aca="false">IF(OR(H62="Y",I62&lt;&gt;"None"),IF(H62="Y",O62,0)+IF(I62="Lost, no response",Rates!$B$21,IF(I62="Responded and lost",Rates!$B$21+Rates!$B$22,IF(I62="Responded and won",Rates!$B$21,IF(I62="Smart Disputes win",Rates!$B$21+Rates!$B$23*C62,IF(I62="Smart Disputes loss",Rates!$B$21,0))))),0)</f>
        <v>0</v>
      </c>
      <c r="S62" s="11" t="n">
        <f aca="false">IF(AND(B62&lt;&gt;"",ISNUMBER(C62),C62&gt;0),C62*Rates!$B$24+Rates!$B$25,0)</f>
        <v>0</v>
      </c>
      <c r="T62" s="11" t="n">
        <f aca="false">IF(AND(B62&lt;&gt;"",ISNUMBER(C62),C62&gt;0),C62*Rates!$B$26+Rates!$B$27,0)</f>
        <v>0</v>
      </c>
      <c r="U62" s="11" t="n">
        <f aca="false">S62-O62</f>
        <v>0</v>
      </c>
    </row>
    <row r="63" customFormat="false" ht="15" hidden="false" customHeight="false" outlineLevel="0" collapsed="false">
      <c r="A63" s="9"/>
      <c r="B63" s="9"/>
      <c r="C63" s="10"/>
      <c r="D63" s="9"/>
      <c r="E63" s="9"/>
      <c r="F63" s="9"/>
      <c r="G63" s="9"/>
      <c r="H63" s="9"/>
      <c r="I63" s="9"/>
      <c r="J63" s="11" t="n">
        <f aca="false">IF(AND(B63&lt;&gt;"",ISNUMBER(C63),C63&gt;0),IF(ISNUMBER(INDEX(Rates!$D$5:$D$12,MATCH(B63,Rates!$A$5:$A$12,0))),MIN(C63*INDEX(Rates!$B$5:$B$12,MATCH(B63,Rates!$A$5:$A$12,0)),INDEX(Rates!$D$5:$D$12,MATCH(B63,Rates!$A$5:$A$12,0))),C63*INDEX(Rates!$B$5:$B$12,MATCH(B63,Rates!$A$5:$A$12,0)))+INDEX(Rates!$C$5:$C$12,MATCH(B63,Rates!$A$5:$A$12,0)),0)</f>
        <v>0</v>
      </c>
      <c r="K63" s="11" t="n">
        <f aca="false">IF(AND(B63&lt;&gt;"",ISNUMBER(C63),C63&gt;0),IF(AND(D63="Y",INDEX(Rates!$E$5:$E$12,MATCH(B63,Rates!$A$5:$A$12,0))="Y"),C63*Rates!$B$16,0),0)</f>
        <v>0</v>
      </c>
      <c r="L63" s="11" t="n">
        <f aca="false">IF(AND(AND(B63&lt;&gt;"",ISNUMBER(C63),C63&gt;0),E63="Y"),C63*Rates!$B$17,0)</f>
        <v>0</v>
      </c>
      <c r="M63" s="11" t="n">
        <f aca="false">IF(AND(AND(B63&lt;&gt;"",ISNUMBER(C63),C63&gt;0),F63="Y"),C63*Rates!$B$18,0)</f>
        <v>0</v>
      </c>
      <c r="N63" s="11" t="n">
        <f aca="false">IF(AND(B63&lt;&gt;"",ISNUMBER(C63),C63&gt;0),IF(G63="Stripe Invoicing (0.4%)",C63*Rates!$B$19,IF(G63="Post-payment invoice (0.4%, $2 cap)",MIN(C63*Rates!$B$19,Rates!$B$20),0)),0)</f>
        <v>0</v>
      </c>
      <c r="O63" s="11" t="n">
        <f aca="false">J63+K63+L63+M63+N63</f>
        <v>0</v>
      </c>
      <c r="P63" s="11" t="n">
        <f aca="false">IF(AND(B63&lt;&gt;"",ISNUMBER(C63),C63&gt;0),C63-O63,0)</f>
        <v>0</v>
      </c>
      <c r="Q63" s="12" t="str">
        <f aca="false">IF(AND(B63&lt;&gt;"",ISNUMBER(C63),C63&gt;0),O63/C63,"")</f>
        <v/>
      </c>
      <c r="R63" s="11" t="n">
        <f aca="false">IF(OR(H63="Y",I63&lt;&gt;"None"),IF(H63="Y",O63,0)+IF(I63="Lost, no response",Rates!$B$21,IF(I63="Responded and lost",Rates!$B$21+Rates!$B$22,IF(I63="Responded and won",Rates!$B$21,IF(I63="Smart Disputes win",Rates!$B$21+Rates!$B$23*C63,IF(I63="Smart Disputes loss",Rates!$B$21,0))))),0)</f>
        <v>0</v>
      </c>
      <c r="S63" s="11" t="n">
        <f aca="false">IF(AND(B63&lt;&gt;"",ISNUMBER(C63),C63&gt;0),C63*Rates!$B$24+Rates!$B$25,0)</f>
        <v>0</v>
      </c>
      <c r="T63" s="11" t="n">
        <f aca="false">IF(AND(B63&lt;&gt;"",ISNUMBER(C63),C63&gt;0),C63*Rates!$B$26+Rates!$B$27,0)</f>
        <v>0</v>
      </c>
      <c r="U63" s="11" t="n">
        <f aca="false">S63-O63</f>
        <v>0</v>
      </c>
    </row>
    <row r="64" customFormat="false" ht="15" hidden="false" customHeight="false" outlineLevel="0" collapsed="false">
      <c r="A64" s="9"/>
      <c r="B64" s="9"/>
      <c r="C64" s="10"/>
      <c r="D64" s="9"/>
      <c r="E64" s="9"/>
      <c r="F64" s="9"/>
      <c r="G64" s="9"/>
      <c r="H64" s="9"/>
      <c r="I64" s="9"/>
      <c r="J64" s="11" t="n">
        <f aca="false">IF(AND(B64&lt;&gt;"",ISNUMBER(C64),C64&gt;0),IF(ISNUMBER(INDEX(Rates!$D$5:$D$12,MATCH(B64,Rates!$A$5:$A$12,0))),MIN(C64*INDEX(Rates!$B$5:$B$12,MATCH(B64,Rates!$A$5:$A$12,0)),INDEX(Rates!$D$5:$D$12,MATCH(B64,Rates!$A$5:$A$12,0))),C64*INDEX(Rates!$B$5:$B$12,MATCH(B64,Rates!$A$5:$A$12,0)))+INDEX(Rates!$C$5:$C$12,MATCH(B64,Rates!$A$5:$A$12,0)),0)</f>
        <v>0</v>
      </c>
      <c r="K64" s="11" t="n">
        <f aca="false">IF(AND(B64&lt;&gt;"",ISNUMBER(C64),C64&gt;0),IF(AND(D64="Y",INDEX(Rates!$E$5:$E$12,MATCH(B64,Rates!$A$5:$A$12,0))="Y"),C64*Rates!$B$16,0),0)</f>
        <v>0</v>
      </c>
      <c r="L64" s="11" t="n">
        <f aca="false">IF(AND(AND(B64&lt;&gt;"",ISNUMBER(C64),C64&gt;0),E64="Y"),C64*Rates!$B$17,0)</f>
        <v>0</v>
      </c>
      <c r="M64" s="11" t="n">
        <f aca="false">IF(AND(AND(B64&lt;&gt;"",ISNUMBER(C64),C64&gt;0),F64="Y"),C64*Rates!$B$18,0)</f>
        <v>0</v>
      </c>
      <c r="N64" s="11" t="n">
        <f aca="false">IF(AND(B64&lt;&gt;"",ISNUMBER(C64),C64&gt;0),IF(G64="Stripe Invoicing (0.4%)",C64*Rates!$B$19,IF(G64="Post-payment invoice (0.4%, $2 cap)",MIN(C64*Rates!$B$19,Rates!$B$20),0)),0)</f>
        <v>0</v>
      </c>
      <c r="O64" s="11" t="n">
        <f aca="false">J64+K64+L64+M64+N64</f>
        <v>0</v>
      </c>
      <c r="P64" s="11" t="n">
        <f aca="false">IF(AND(B64&lt;&gt;"",ISNUMBER(C64),C64&gt;0),C64-O64,0)</f>
        <v>0</v>
      </c>
      <c r="Q64" s="12" t="str">
        <f aca="false">IF(AND(B64&lt;&gt;"",ISNUMBER(C64),C64&gt;0),O64/C64,"")</f>
        <v/>
      </c>
      <c r="R64" s="11" t="n">
        <f aca="false">IF(OR(H64="Y",I64&lt;&gt;"None"),IF(H64="Y",O64,0)+IF(I64="Lost, no response",Rates!$B$21,IF(I64="Responded and lost",Rates!$B$21+Rates!$B$22,IF(I64="Responded and won",Rates!$B$21,IF(I64="Smart Disputes win",Rates!$B$21+Rates!$B$23*C64,IF(I64="Smart Disputes loss",Rates!$B$21,0))))),0)</f>
        <v>0</v>
      </c>
      <c r="S64" s="11" t="n">
        <f aca="false">IF(AND(B64&lt;&gt;"",ISNUMBER(C64),C64&gt;0),C64*Rates!$B$24+Rates!$B$25,0)</f>
        <v>0</v>
      </c>
      <c r="T64" s="11" t="n">
        <f aca="false">IF(AND(B64&lt;&gt;"",ISNUMBER(C64),C64&gt;0),C64*Rates!$B$26+Rates!$B$27,0)</f>
        <v>0</v>
      </c>
      <c r="U64" s="11" t="n">
        <f aca="false">S64-O64</f>
        <v>0</v>
      </c>
    </row>
    <row r="65" customFormat="false" ht="15" hidden="false" customHeight="false" outlineLevel="0" collapsed="false">
      <c r="A65" s="9"/>
      <c r="B65" s="9"/>
      <c r="C65" s="10"/>
      <c r="D65" s="9"/>
      <c r="E65" s="9"/>
      <c r="F65" s="9"/>
      <c r="G65" s="9"/>
      <c r="H65" s="9"/>
      <c r="I65" s="9"/>
      <c r="J65" s="11" t="n">
        <f aca="false">IF(AND(B65&lt;&gt;"",ISNUMBER(C65),C65&gt;0),IF(ISNUMBER(INDEX(Rates!$D$5:$D$12,MATCH(B65,Rates!$A$5:$A$12,0))),MIN(C65*INDEX(Rates!$B$5:$B$12,MATCH(B65,Rates!$A$5:$A$12,0)),INDEX(Rates!$D$5:$D$12,MATCH(B65,Rates!$A$5:$A$12,0))),C65*INDEX(Rates!$B$5:$B$12,MATCH(B65,Rates!$A$5:$A$12,0)))+INDEX(Rates!$C$5:$C$12,MATCH(B65,Rates!$A$5:$A$12,0)),0)</f>
        <v>0</v>
      </c>
      <c r="K65" s="11" t="n">
        <f aca="false">IF(AND(B65&lt;&gt;"",ISNUMBER(C65),C65&gt;0),IF(AND(D65="Y",INDEX(Rates!$E$5:$E$12,MATCH(B65,Rates!$A$5:$A$12,0))="Y"),C65*Rates!$B$16,0),0)</f>
        <v>0</v>
      </c>
      <c r="L65" s="11" t="n">
        <f aca="false">IF(AND(AND(B65&lt;&gt;"",ISNUMBER(C65),C65&gt;0),E65="Y"),C65*Rates!$B$17,0)</f>
        <v>0</v>
      </c>
      <c r="M65" s="11" t="n">
        <f aca="false">IF(AND(AND(B65&lt;&gt;"",ISNUMBER(C65),C65&gt;0),F65="Y"),C65*Rates!$B$18,0)</f>
        <v>0</v>
      </c>
      <c r="N65" s="11" t="n">
        <f aca="false">IF(AND(B65&lt;&gt;"",ISNUMBER(C65),C65&gt;0),IF(G65="Stripe Invoicing (0.4%)",C65*Rates!$B$19,IF(G65="Post-payment invoice (0.4%, $2 cap)",MIN(C65*Rates!$B$19,Rates!$B$20),0)),0)</f>
        <v>0</v>
      </c>
      <c r="O65" s="11" t="n">
        <f aca="false">J65+K65+L65+M65+N65</f>
        <v>0</v>
      </c>
      <c r="P65" s="11" t="n">
        <f aca="false">IF(AND(B65&lt;&gt;"",ISNUMBER(C65),C65&gt;0),C65-O65,0)</f>
        <v>0</v>
      </c>
      <c r="Q65" s="12" t="str">
        <f aca="false">IF(AND(B65&lt;&gt;"",ISNUMBER(C65),C65&gt;0),O65/C65,"")</f>
        <v/>
      </c>
      <c r="R65" s="11" t="n">
        <f aca="false">IF(OR(H65="Y",I65&lt;&gt;"None"),IF(H65="Y",O65,0)+IF(I65="Lost, no response",Rates!$B$21,IF(I65="Responded and lost",Rates!$B$21+Rates!$B$22,IF(I65="Responded and won",Rates!$B$21,IF(I65="Smart Disputes win",Rates!$B$21+Rates!$B$23*C65,IF(I65="Smart Disputes loss",Rates!$B$21,0))))),0)</f>
        <v>0</v>
      </c>
      <c r="S65" s="11" t="n">
        <f aca="false">IF(AND(B65&lt;&gt;"",ISNUMBER(C65),C65&gt;0),C65*Rates!$B$24+Rates!$B$25,0)</f>
        <v>0</v>
      </c>
      <c r="T65" s="11" t="n">
        <f aca="false">IF(AND(B65&lt;&gt;"",ISNUMBER(C65),C65&gt;0),C65*Rates!$B$26+Rates!$B$27,0)</f>
        <v>0</v>
      </c>
      <c r="U65" s="11" t="n">
        <f aca="false">S65-O65</f>
        <v>0</v>
      </c>
    </row>
    <row r="66" customFormat="false" ht="15" hidden="false" customHeight="false" outlineLevel="0" collapsed="false">
      <c r="A66" s="9"/>
      <c r="B66" s="9"/>
      <c r="C66" s="10"/>
      <c r="D66" s="9"/>
      <c r="E66" s="9"/>
      <c r="F66" s="9"/>
      <c r="G66" s="9"/>
      <c r="H66" s="9"/>
      <c r="I66" s="9"/>
      <c r="J66" s="11" t="n">
        <f aca="false">IF(AND(B66&lt;&gt;"",ISNUMBER(C66),C66&gt;0),IF(ISNUMBER(INDEX(Rates!$D$5:$D$12,MATCH(B66,Rates!$A$5:$A$12,0))),MIN(C66*INDEX(Rates!$B$5:$B$12,MATCH(B66,Rates!$A$5:$A$12,0)),INDEX(Rates!$D$5:$D$12,MATCH(B66,Rates!$A$5:$A$12,0))),C66*INDEX(Rates!$B$5:$B$12,MATCH(B66,Rates!$A$5:$A$12,0)))+INDEX(Rates!$C$5:$C$12,MATCH(B66,Rates!$A$5:$A$12,0)),0)</f>
        <v>0</v>
      </c>
      <c r="K66" s="11" t="n">
        <f aca="false">IF(AND(B66&lt;&gt;"",ISNUMBER(C66),C66&gt;0),IF(AND(D66="Y",INDEX(Rates!$E$5:$E$12,MATCH(B66,Rates!$A$5:$A$12,0))="Y"),C66*Rates!$B$16,0),0)</f>
        <v>0</v>
      </c>
      <c r="L66" s="11" t="n">
        <f aca="false">IF(AND(AND(B66&lt;&gt;"",ISNUMBER(C66),C66&gt;0),E66="Y"),C66*Rates!$B$17,0)</f>
        <v>0</v>
      </c>
      <c r="M66" s="11" t="n">
        <f aca="false">IF(AND(AND(B66&lt;&gt;"",ISNUMBER(C66),C66&gt;0),F66="Y"),C66*Rates!$B$18,0)</f>
        <v>0</v>
      </c>
      <c r="N66" s="11" t="n">
        <f aca="false">IF(AND(B66&lt;&gt;"",ISNUMBER(C66),C66&gt;0),IF(G66="Stripe Invoicing (0.4%)",C66*Rates!$B$19,IF(G66="Post-payment invoice (0.4%, $2 cap)",MIN(C66*Rates!$B$19,Rates!$B$20),0)),0)</f>
        <v>0</v>
      </c>
      <c r="O66" s="11" t="n">
        <f aca="false">J66+K66+L66+M66+N66</f>
        <v>0</v>
      </c>
      <c r="P66" s="11" t="n">
        <f aca="false">IF(AND(B66&lt;&gt;"",ISNUMBER(C66),C66&gt;0),C66-O66,0)</f>
        <v>0</v>
      </c>
      <c r="Q66" s="12" t="str">
        <f aca="false">IF(AND(B66&lt;&gt;"",ISNUMBER(C66),C66&gt;0),O66/C66,"")</f>
        <v/>
      </c>
      <c r="R66" s="11" t="n">
        <f aca="false">IF(OR(H66="Y",I66&lt;&gt;"None"),IF(H66="Y",O66,0)+IF(I66="Lost, no response",Rates!$B$21,IF(I66="Responded and lost",Rates!$B$21+Rates!$B$22,IF(I66="Responded and won",Rates!$B$21,IF(I66="Smart Disputes win",Rates!$B$21+Rates!$B$23*C66,IF(I66="Smart Disputes loss",Rates!$B$21,0))))),0)</f>
        <v>0</v>
      </c>
      <c r="S66" s="11" t="n">
        <f aca="false">IF(AND(B66&lt;&gt;"",ISNUMBER(C66),C66&gt;0),C66*Rates!$B$24+Rates!$B$25,0)</f>
        <v>0</v>
      </c>
      <c r="T66" s="11" t="n">
        <f aca="false">IF(AND(B66&lt;&gt;"",ISNUMBER(C66),C66&gt;0),C66*Rates!$B$26+Rates!$B$27,0)</f>
        <v>0</v>
      </c>
      <c r="U66" s="11" t="n">
        <f aca="false">S66-O66</f>
        <v>0</v>
      </c>
    </row>
    <row r="67" customFormat="false" ht="15" hidden="false" customHeight="false" outlineLevel="0" collapsed="false">
      <c r="A67" s="9"/>
      <c r="B67" s="9"/>
      <c r="C67" s="10"/>
      <c r="D67" s="9"/>
      <c r="E67" s="9"/>
      <c r="F67" s="9"/>
      <c r="G67" s="9"/>
      <c r="H67" s="9"/>
      <c r="I67" s="9"/>
      <c r="J67" s="11" t="n">
        <f aca="false">IF(AND(B67&lt;&gt;"",ISNUMBER(C67),C67&gt;0),IF(ISNUMBER(INDEX(Rates!$D$5:$D$12,MATCH(B67,Rates!$A$5:$A$12,0))),MIN(C67*INDEX(Rates!$B$5:$B$12,MATCH(B67,Rates!$A$5:$A$12,0)),INDEX(Rates!$D$5:$D$12,MATCH(B67,Rates!$A$5:$A$12,0))),C67*INDEX(Rates!$B$5:$B$12,MATCH(B67,Rates!$A$5:$A$12,0)))+INDEX(Rates!$C$5:$C$12,MATCH(B67,Rates!$A$5:$A$12,0)),0)</f>
        <v>0</v>
      </c>
      <c r="K67" s="11" t="n">
        <f aca="false">IF(AND(B67&lt;&gt;"",ISNUMBER(C67),C67&gt;0),IF(AND(D67="Y",INDEX(Rates!$E$5:$E$12,MATCH(B67,Rates!$A$5:$A$12,0))="Y"),C67*Rates!$B$16,0),0)</f>
        <v>0</v>
      </c>
      <c r="L67" s="11" t="n">
        <f aca="false">IF(AND(AND(B67&lt;&gt;"",ISNUMBER(C67),C67&gt;0),E67="Y"),C67*Rates!$B$17,0)</f>
        <v>0</v>
      </c>
      <c r="M67" s="11" t="n">
        <f aca="false">IF(AND(AND(B67&lt;&gt;"",ISNUMBER(C67),C67&gt;0),F67="Y"),C67*Rates!$B$18,0)</f>
        <v>0</v>
      </c>
      <c r="N67" s="11" t="n">
        <f aca="false">IF(AND(B67&lt;&gt;"",ISNUMBER(C67),C67&gt;0),IF(G67="Stripe Invoicing (0.4%)",C67*Rates!$B$19,IF(G67="Post-payment invoice (0.4%, $2 cap)",MIN(C67*Rates!$B$19,Rates!$B$20),0)),0)</f>
        <v>0</v>
      </c>
      <c r="O67" s="11" t="n">
        <f aca="false">J67+K67+L67+M67+N67</f>
        <v>0</v>
      </c>
      <c r="P67" s="11" t="n">
        <f aca="false">IF(AND(B67&lt;&gt;"",ISNUMBER(C67),C67&gt;0),C67-O67,0)</f>
        <v>0</v>
      </c>
      <c r="Q67" s="12" t="str">
        <f aca="false">IF(AND(B67&lt;&gt;"",ISNUMBER(C67),C67&gt;0),O67/C67,"")</f>
        <v/>
      </c>
      <c r="R67" s="11" t="n">
        <f aca="false">IF(OR(H67="Y",I67&lt;&gt;"None"),IF(H67="Y",O67,0)+IF(I67="Lost, no response",Rates!$B$21,IF(I67="Responded and lost",Rates!$B$21+Rates!$B$22,IF(I67="Responded and won",Rates!$B$21,IF(I67="Smart Disputes win",Rates!$B$21+Rates!$B$23*C67,IF(I67="Smart Disputes loss",Rates!$B$21,0))))),0)</f>
        <v>0</v>
      </c>
      <c r="S67" s="11" t="n">
        <f aca="false">IF(AND(B67&lt;&gt;"",ISNUMBER(C67),C67&gt;0),C67*Rates!$B$24+Rates!$B$25,0)</f>
        <v>0</v>
      </c>
      <c r="T67" s="11" t="n">
        <f aca="false">IF(AND(B67&lt;&gt;"",ISNUMBER(C67),C67&gt;0),C67*Rates!$B$26+Rates!$B$27,0)</f>
        <v>0</v>
      </c>
      <c r="U67" s="11" t="n">
        <f aca="false">S67-O67</f>
        <v>0</v>
      </c>
    </row>
    <row r="68" customFormat="false" ht="15" hidden="false" customHeight="false" outlineLevel="0" collapsed="false">
      <c r="A68" s="9"/>
      <c r="B68" s="9"/>
      <c r="C68" s="10"/>
      <c r="D68" s="9"/>
      <c r="E68" s="9"/>
      <c r="F68" s="9"/>
      <c r="G68" s="9"/>
      <c r="H68" s="9"/>
      <c r="I68" s="9"/>
      <c r="J68" s="11" t="n">
        <f aca="false">IF(AND(B68&lt;&gt;"",ISNUMBER(C68),C68&gt;0),IF(ISNUMBER(INDEX(Rates!$D$5:$D$12,MATCH(B68,Rates!$A$5:$A$12,0))),MIN(C68*INDEX(Rates!$B$5:$B$12,MATCH(B68,Rates!$A$5:$A$12,0)),INDEX(Rates!$D$5:$D$12,MATCH(B68,Rates!$A$5:$A$12,0))),C68*INDEX(Rates!$B$5:$B$12,MATCH(B68,Rates!$A$5:$A$12,0)))+INDEX(Rates!$C$5:$C$12,MATCH(B68,Rates!$A$5:$A$12,0)),0)</f>
        <v>0</v>
      </c>
      <c r="K68" s="11" t="n">
        <f aca="false">IF(AND(B68&lt;&gt;"",ISNUMBER(C68),C68&gt;0),IF(AND(D68="Y",INDEX(Rates!$E$5:$E$12,MATCH(B68,Rates!$A$5:$A$12,0))="Y"),C68*Rates!$B$16,0),0)</f>
        <v>0</v>
      </c>
      <c r="L68" s="11" t="n">
        <f aca="false">IF(AND(AND(B68&lt;&gt;"",ISNUMBER(C68),C68&gt;0),E68="Y"),C68*Rates!$B$17,0)</f>
        <v>0</v>
      </c>
      <c r="M68" s="11" t="n">
        <f aca="false">IF(AND(AND(B68&lt;&gt;"",ISNUMBER(C68),C68&gt;0),F68="Y"),C68*Rates!$B$18,0)</f>
        <v>0</v>
      </c>
      <c r="N68" s="11" t="n">
        <f aca="false">IF(AND(B68&lt;&gt;"",ISNUMBER(C68),C68&gt;0),IF(G68="Stripe Invoicing (0.4%)",C68*Rates!$B$19,IF(G68="Post-payment invoice (0.4%, $2 cap)",MIN(C68*Rates!$B$19,Rates!$B$20),0)),0)</f>
        <v>0</v>
      </c>
      <c r="O68" s="11" t="n">
        <f aca="false">J68+K68+L68+M68+N68</f>
        <v>0</v>
      </c>
      <c r="P68" s="11" t="n">
        <f aca="false">IF(AND(B68&lt;&gt;"",ISNUMBER(C68),C68&gt;0),C68-O68,0)</f>
        <v>0</v>
      </c>
      <c r="Q68" s="12" t="str">
        <f aca="false">IF(AND(B68&lt;&gt;"",ISNUMBER(C68),C68&gt;0),O68/C68,"")</f>
        <v/>
      </c>
      <c r="R68" s="11" t="n">
        <f aca="false">IF(OR(H68="Y",I68&lt;&gt;"None"),IF(H68="Y",O68,0)+IF(I68="Lost, no response",Rates!$B$21,IF(I68="Responded and lost",Rates!$B$21+Rates!$B$22,IF(I68="Responded and won",Rates!$B$21,IF(I68="Smart Disputes win",Rates!$B$21+Rates!$B$23*C68,IF(I68="Smart Disputes loss",Rates!$B$21,0))))),0)</f>
        <v>0</v>
      </c>
      <c r="S68" s="11" t="n">
        <f aca="false">IF(AND(B68&lt;&gt;"",ISNUMBER(C68),C68&gt;0),C68*Rates!$B$24+Rates!$B$25,0)</f>
        <v>0</v>
      </c>
      <c r="T68" s="11" t="n">
        <f aca="false">IF(AND(B68&lt;&gt;"",ISNUMBER(C68),C68&gt;0),C68*Rates!$B$26+Rates!$B$27,0)</f>
        <v>0</v>
      </c>
      <c r="U68" s="11" t="n">
        <f aca="false">S68-O68</f>
        <v>0</v>
      </c>
    </row>
    <row r="69" customFormat="false" ht="15" hidden="false" customHeight="false" outlineLevel="0" collapsed="false">
      <c r="A69" s="9"/>
      <c r="B69" s="9"/>
      <c r="C69" s="10"/>
      <c r="D69" s="9"/>
      <c r="E69" s="9"/>
      <c r="F69" s="9"/>
      <c r="G69" s="9"/>
      <c r="H69" s="9"/>
      <c r="I69" s="9"/>
      <c r="J69" s="11" t="n">
        <f aca="false">IF(AND(B69&lt;&gt;"",ISNUMBER(C69),C69&gt;0),IF(ISNUMBER(INDEX(Rates!$D$5:$D$12,MATCH(B69,Rates!$A$5:$A$12,0))),MIN(C69*INDEX(Rates!$B$5:$B$12,MATCH(B69,Rates!$A$5:$A$12,0)),INDEX(Rates!$D$5:$D$12,MATCH(B69,Rates!$A$5:$A$12,0))),C69*INDEX(Rates!$B$5:$B$12,MATCH(B69,Rates!$A$5:$A$12,0)))+INDEX(Rates!$C$5:$C$12,MATCH(B69,Rates!$A$5:$A$12,0)),0)</f>
        <v>0</v>
      </c>
      <c r="K69" s="11" t="n">
        <f aca="false">IF(AND(B69&lt;&gt;"",ISNUMBER(C69),C69&gt;0),IF(AND(D69="Y",INDEX(Rates!$E$5:$E$12,MATCH(B69,Rates!$A$5:$A$12,0))="Y"),C69*Rates!$B$16,0),0)</f>
        <v>0</v>
      </c>
      <c r="L69" s="11" t="n">
        <f aca="false">IF(AND(AND(B69&lt;&gt;"",ISNUMBER(C69),C69&gt;0),E69="Y"),C69*Rates!$B$17,0)</f>
        <v>0</v>
      </c>
      <c r="M69" s="11" t="n">
        <f aca="false">IF(AND(AND(B69&lt;&gt;"",ISNUMBER(C69),C69&gt;0),F69="Y"),C69*Rates!$B$18,0)</f>
        <v>0</v>
      </c>
      <c r="N69" s="11" t="n">
        <f aca="false">IF(AND(B69&lt;&gt;"",ISNUMBER(C69),C69&gt;0),IF(G69="Stripe Invoicing (0.4%)",C69*Rates!$B$19,IF(G69="Post-payment invoice (0.4%, $2 cap)",MIN(C69*Rates!$B$19,Rates!$B$20),0)),0)</f>
        <v>0</v>
      </c>
      <c r="O69" s="11" t="n">
        <f aca="false">J69+K69+L69+M69+N69</f>
        <v>0</v>
      </c>
      <c r="P69" s="11" t="n">
        <f aca="false">IF(AND(B69&lt;&gt;"",ISNUMBER(C69),C69&gt;0),C69-O69,0)</f>
        <v>0</v>
      </c>
      <c r="Q69" s="12" t="str">
        <f aca="false">IF(AND(B69&lt;&gt;"",ISNUMBER(C69),C69&gt;0),O69/C69,"")</f>
        <v/>
      </c>
      <c r="R69" s="11" t="n">
        <f aca="false">IF(OR(H69="Y",I69&lt;&gt;"None"),IF(H69="Y",O69,0)+IF(I69="Lost, no response",Rates!$B$21,IF(I69="Responded and lost",Rates!$B$21+Rates!$B$22,IF(I69="Responded and won",Rates!$B$21,IF(I69="Smart Disputes win",Rates!$B$21+Rates!$B$23*C69,IF(I69="Smart Disputes loss",Rates!$B$21,0))))),0)</f>
        <v>0</v>
      </c>
      <c r="S69" s="11" t="n">
        <f aca="false">IF(AND(B69&lt;&gt;"",ISNUMBER(C69),C69&gt;0),C69*Rates!$B$24+Rates!$B$25,0)</f>
        <v>0</v>
      </c>
      <c r="T69" s="11" t="n">
        <f aca="false">IF(AND(B69&lt;&gt;"",ISNUMBER(C69),C69&gt;0),C69*Rates!$B$26+Rates!$B$27,0)</f>
        <v>0</v>
      </c>
      <c r="U69" s="11" t="n">
        <f aca="false">S69-O69</f>
        <v>0</v>
      </c>
    </row>
    <row r="70" customFormat="false" ht="15" hidden="false" customHeight="false" outlineLevel="0" collapsed="false">
      <c r="A70" s="9"/>
      <c r="B70" s="9"/>
      <c r="C70" s="10"/>
      <c r="D70" s="9"/>
      <c r="E70" s="9"/>
      <c r="F70" s="9"/>
      <c r="G70" s="9"/>
      <c r="H70" s="9"/>
      <c r="I70" s="9"/>
      <c r="J70" s="11" t="n">
        <f aca="false">IF(AND(B70&lt;&gt;"",ISNUMBER(C70),C70&gt;0),IF(ISNUMBER(INDEX(Rates!$D$5:$D$12,MATCH(B70,Rates!$A$5:$A$12,0))),MIN(C70*INDEX(Rates!$B$5:$B$12,MATCH(B70,Rates!$A$5:$A$12,0)),INDEX(Rates!$D$5:$D$12,MATCH(B70,Rates!$A$5:$A$12,0))),C70*INDEX(Rates!$B$5:$B$12,MATCH(B70,Rates!$A$5:$A$12,0)))+INDEX(Rates!$C$5:$C$12,MATCH(B70,Rates!$A$5:$A$12,0)),0)</f>
        <v>0</v>
      </c>
      <c r="K70" s="11" t="n">
        <f aca="false">IF(AND(B70&lt;&gt;"",ISNUMBER(C70),C70&gt;0),IF(AND(D70="Y",INDEX(Rates!$E$5:$E$12,MATCH(B70,Rates!$A$5:$A$12,0))="Y"),C70*Rates!$B$16,0),0)</f>
        <v>0</v>
      </c>
      <c r="L70" s="11" t="n">
        <f aca="false">IF(AND(AND(B70&lt;&gt;"",ISNUMBER(C70),C70&gt;0),E70="Y"),C70*Rates!$B$17,0)</f>
        <v>0</v>
      </c>
      <c r="M70" s="11" t="n">
        <f aca="false">IF(AND(AND(B70&lt;&gt;"",ISNUMBER(C70),C70&gt;0),F70="Y"),C70*Rates!$B$18,0)</f>
        <v>0</v>
      </c>
      <c r="N70" s="11" t="n">
        <f aca="false">IF(AND(B70&lt;&gt;"",ISNUMBER(C70),C70&gt;0),IF(G70="Stripe Invoicing (0.4%)",C70*Rates!$B$19,IF(G70="Post-payment invoice (0.4%, $2 cap)",MIN(C70*Rates!$B$19,Rates!$B$20),0)),0)</f>
        <v>0</v>
      </c>
      <c r="O70" s="11" t="n">
        <f aca="false">J70+K70+L70+M70+N70</f>
        <v>0</v>
      </c>
      <c r="P70" s="11" t="n">
        <f aca="false">IF(AND(B70&lt;&gt;"",ISNUMBER(C70),C70&gt;0),C70-O70,0)</f>
        <v>0</v>
      </c>
      <c r="Q70" s="12" t="str">
        <f aca="false">IF(AND(B70&lt;&gt;"",ISNUMBER(C70),C70&gt;0),O70/C70,"")</f>
        <v/>
      </c>
      <c r="R70" s="11" t="n">
        <f aca="false">IF(OR(H70="Y",I70&lt;&gt;"None"),IF(H70="Y",O70,0)+IF(I70="Lost, no response",Rates!$B$21,IF(I70="Responded and lost",Rates!$B$21+Rates!$B$22,IF(I70="Responded and won",Rates!$B$21,IF(I70="Smart Disputes win",Rates!$B$21+Rates!$B$23*C70,IF(I70="Smart Disputes loss",Rates!$B$21,0))))),0)</f>
        <v>0</v>
      </c>
      <c r="S70" s="11" t="n">
        <f aca="false">IF(AND(B70&lt;&gt;"",ISNUMBER(C70),C70&gt;0),C70*Rates!$B$24+Rates!$B$25,0)</f>
        <v>0</v>
      </c>
      <c r="T70" s="11" t="n">
        <f aca="false">IF(AND(B70&lt;&gt;"",ISNUMBER(C70),C70&gt;0),C70*Rates!$B$26+Rates!$B$27,0)</f>
        <v>0</v>
      </c>
      <c r="U70" s="11" t="n">
        <f aca="false">S70-O70</f>
        <v>0</v>
      </c>
    </row>
    <row r="71" customFormat="false" ht="15" hidden="false" customHeight="false" outlineLevel="0" collapsed="false">
      <c r="A71" s="9"/>
      <c r="B71" s="9"/>
      <c r="C71" s="10"/>
      <c r="D71" s="9"/>
      <c r="E71" s="9"/>
      <c r="F71" s="9"/>
      <c r="G71" s="9"/>
      <c r="H71" s="9"/>
      <c r="I71" s="9"/>
      <c r="J71" s="11" t="n">
        <f aca="false">IF(AND(B71&lt;&gt;"",ISNUMBER(C71),C71&gt;0),IF(ISNUMBER(INDEX(Rates!$D$5:$D$12,MATCH(B71,Rates!$A$5:$A$12,0))),MIN(C71*INDEX(Rates!$B$5:$B$12,MATCH(B71,Rates!$A$5:$A$12,0)),INDEX(Rates!$D$5:$D$12,MATCH(B71,Rates!$A$5:$A$12,0))),C71*INDEX(Rates!$B$5:$B$12,MATCH(B71,Rates!$A$5:$A$12,0)))+INDEX(Rates!$C$5:$C$12,MATCH(B71,Rates!$A$5:$A$12,0)),0)</f>
        <v>0</v>
      </c>
      <c r="K71" s="11" t="n">
        <f aca="false">IF(AND(B71&lt;&gt;"",ISNUMBER(C71),C71&gt;0),IF(AND(D71="Y",INDEX(Rates!$E$5:$E$12,MATCH(B71,Rates!$A$5:$A$12,0))="Y"),C71*Rates!$B$16,0),0)</f>
        <v>0</v>
      </c>
      <c r="L71" s="11" t="n">
        <f aca="false">IF(AND(AND(B71&lt;&gt;"",ISNUMBER(C71),C71&gt;0),E71="Y"),C71*Rates!$B$17,0)</f>
        <v>0</v>
      </c>
      <c r="M71" s="11" t="n">
        <f aca="false">IF(AND(AND(B71&lt;&gt;"",ISNUMBER(C71),C71&gt;0),F71="Y"),C71*Rates!$B$18,0)</f>
        <v>0</v>
      </c>
      <c r="N71" s="11" t="n">
        <f aca="false">IF(AND(B71&lt;&gt;"",ISNUMBER(C71),C71&gt;0),IF(G71="Stripe Invoicing (0.4%)",C71*Rates!$B$19,IF(G71="Post-payment invoice (0.4%, $2 cap)",MIN(C71*Rates!$B$19,Rates!$B$20),0)),0)</f>
        <v>0</v>
      </c>
      <c r="O71" s="11" t="n">
        <f aca="false">J71+K71+L71+M71+N71</f>
        <v>0</v>
      </c>
      <c r="P71" s="11" t="n">
        <f aca="false">IF(AND(B71&lt;&gt;"",ISNUMBER(C71),C71&gt;0),C71-O71,0)</f>
        <v>0</v>
      </c>
      <c r="Q71" s="12" t="str">
        <f aca="false">IF(AND(B71&lt;&gt;"",ISNUMBER(C71),C71&gt;0),O71/C71,"")</f>
        <v/>
      </c>
      <c r="R71" s="11" t="n">
        <f aca="false">IF(OR(H71="Y",I71&lt;&gt;"None"),IF(H71="Y",O71,0)+IF(I71="Lost, no response",Rates!$B$21,IF(I71="Responded and lost",Rates!$B$21+Rates!$B$22,IF(I71="Responded and won",Rates!$B$21,IF(I71="Smart Disputes win",Rates!$B$21+Rates!$B$23*C71,IF(I71="Smart Disputes loss",Rates!$B$21,0))))),0)</f>
        <v>0</v>
      </c>
      <c r="S71" s="11" t="n">
        <f aca="false">IF(AND(B71&lt;&gt;"",ISNUMBER(C71),C71&gt;0),C71*Rates!$B$24+Rates!$B$25,0)</f>
        <v>0</v>
      </c>
      <c r="T71" s="11" t="n">
        <f aca="false">IF(AND(B71&lt;&gt;"",ISNUMBER(C71),C71&gt;0),C71*Rates!$B$26+Rates!$B$27,0)</f>
        <v>0</v>
      </c>
      <c r="U71" s="11" t="n">
        <f aca="false">S71-O71</f>
        <v>0</v>
      </c>
    </row>
    <row r="72" customFormat="false" ht="15" hidden="false" customHeight="false" outlineLevel="0" collapsed="false">
      <c r="A72" s="9"/>
      <c r="B72" s="9"/>
      <c r="C72" s="10"/>
      <c r="D72" s="9"/>
      <c r="E72" s="9"/>
      <c r="F72" s="9"/>
      <c r="G72" s="9"/>
      <c r="H72" s="9"/>
      <c r="I72" s="9"/>
      <c r="J72" s="11" t="n">
        <f aca="false">IF(AND(B72&lt;&gt;"",ISNUMBER(C72),C72&gt;0),IF(ISNUMBER(INDEX(Rates!$D$5:$D$12,MATCH(B72,Rates!$A$5:$A$12,0))),MIN(C72*INDEX(Rates!$B$5:$B$12,MATCH(B72,Rates!$A$5:$A$12,0)),INDEX(Rates!$D$5:$D$12,MATCH(B72,Rates!$A$5:$A$12,0))),C72*INDEX(Rates!$B$5:$B$12,MATCH(B72,Rates!$A$5:$A$12,0)))+INDEX(Rates!$C$5:$C$12,MATCH(B72,Rates!$A$5:$A$12,0)),0)</f>
        <v>0</v>
      </c>
      <c r="K72" s="11" t="n">
        <f aca="false">IF(AND(B72&lt;&gt;"",ISNUMBER(C72),C72&gt;0),IF(AND(D72="Y",INDEX(Rates!$E$5:$E$12,MATCH(B72,Rates!$A$5:$A$12,0))="Y"),C72*Rates!$B$16,0),0)</f>
        <v>0</v>
      </c>
      <c r="L72" s="11" t="n">
        <f aca="false">IF(AND(AND(B72&lt;&gt;"",ISNUMBER(C72),C72&gt;0),E72="Y"),C72*Rates!$B$17,0)</f>
        <v>0</v>
      </c>
      <c r="M72" s="11" t="n">
        <f aca="false">IF(AND(AND(B72&lt;&gt;"",ISNUMBER(C72),C72&gt;0),F72="Y"),C72*Rates!$B$18,0)</f>
        <v>0</v>
      </c>
      <c r="N72" s="11" t="n">
        <f aca="false">IF(AND(B72&lt;&gt;"",ISNUMBER(C72),C72&gt;0),IF(G72="Stripe Invoicing (0.4%)",C72*Rates!$B$19,IF(G72="Post-payment invoice (0.4%, $2 cap)",MIN(C72*Rates!$B$19,Rates!$B$20),0)),0)</f>
        <v>0</v>
      </c>
      <c r="O72" s="11" t="n">
        <f aca="false">J72+K72+L72+M72+N72</f>
        <v>0</v>
      </c>
      <c r="P72" s="11" t="n">
        <f aca="false">IF(AND(B72&lt;&gt;"",ISNUMBER(C72),C72&gt;0),C72-O72,0)</f>
        <v>0</v>
      </c>
      <c r="Q72" s="12" t="str">
        <f aca="false">IF(AND(B72&lt;&gt;"",ISNUMBER(C72),C72&gt;0),O72/C72,"")</f>
        <v/>
      </c>
      <c r="R72" s="11" t="n">
        <f aca="false">IF(OR(H72="Y",I72&lt;&gt;"None"),IF(H72="Y",O72,0)+IF(I72="Lost, no response",Rates!$B$21,IF(I72="Responded and lost",Rates!$B$21+Rates!$B$22,IF(I72="Responded and won",Rates!$B$21,IF(I72="Smart Disputes win",Rates!$B$21+Rates!$B$23*C72,IF(I72="Smart Disputes loss",Rates!$B$21,0))))),0)</f>
        <v>0</v>
      </c>
      <c r="S72" s="11" t="n">
        <f aca="false">IF(AND(B72&lt;&gt;"",ISNUMBER(C72),C72&gt;0),C72*Rates!$B$24+Rates!$B$25,0)</f>
        <v>0</v>
      </c>
      <c r="T72" s="11" t="n">
        <f aca="false">IF(AND(B72&lt;&gt;"",ISNUMBER(C72),C72&gt;0),C72*Rates!$B$26+Rates!$B$27,0)</f>
        <v>0</v>
      </c>
      <c r="U72" s="11" t="n">
        <f aca="false">S72-O72</f>
        <v>0</v>
      </c>
    </row>
    <row r="73" customFormat="false" ht="15" hidden="false" customHeight="false" outlineLevel="0" collapsed="false">
      <c r="A73" s="9"/>
      <c r="B73" s="9"/>
      <c r="C73" s="10"/>
      <c r="D73" s="9"/>
      <c r="E73" s="9"/>
      <c r="F73" s="9"/>
      <c r="G73" s="9"/>
      <c r="H73" s="9"/>
      <c r="I73" s="9"/>
      <c r="J73" s="11" t="n">
        <f aca="false">IF(AND(B73&lt;&gt;"",ISNUMBER(C73),C73&gt;0),IF(ISNUMBER(INDEX(Rates!$D$5:$D$12,MATCH(B73,Rates!$A$5:$A$12,0))),MIN(C73*INDEX(Rates!$B$5:$B$12,MATCH(B73,Rates!$A$5:$A$12,0)),INDEX(Rates!$D$5:$D$12,MATCH(B73,Rates!$A$5:$A$12,0))),C73*INDEX(Rates!$B$5:$B$12,MATCH(B73,Rates!$A$5:$A$12,0)))+INDEX(Rates!$C$5:$C$12,MATCH(B73,Rates!$A$5:$A$12,0)),0)</f>
        <v>0</v>
      </c>
      <c r="K73" s="11" t="n">
        <f aca="false">IF(AND(B73&lt;&gt;"",ISNUMBER(C73),C73&gt;0),IF(AND(D73="Y",INDEX(Rates!$E$5:$E$12,MATCH(B73,Rates!$A$5:$A$12,0))="Y"),C73*Rates!$B$16,0),0)</f>
        <v>0</v>
      </c>
      <c r="L73" s="11" t="n">
        <f aca="false">IF(AND(AND(B73&lt;&gt;"",ISNUMBER(C73),C73&gt;0),E73="Y"),C73*Rates!$B$17,0)</f>
        <v>0</v>
      </c>
      <c r="M73" s="11" t="n">
        <f aca="false">IF(AND(AND(B73&lt;&gt;"",ISNUMBER(C73),C73&gt;0),F73="Y"),C73*Rates!$B$18,0)</f>
        <v>0</v>
      </c>
      <c r="N73" s="11" t="n">
        <f aca="false">IF(AND(B73&lt;&gt;"",ISNUMBER(C73),C73&gt;0),IF(G73="Stripe Invoicing (0.4%)",C73*Rates!$B$19,IF(G73="Post-payment invoice (0.4%, $2 cap)",MIN(C73*Rates!$B$19,Rates!$B$20),0)),0)</f>
        <v>0</v>
      </c>
      <c r="O73" s="11" t="n">
        <f aca="false">J73+K73+L73+M73+N73</f>
        <v>0</v>
      </c>
      <c r="P73" s="11" t="n">
        <f aca="false">IF(AND(B73&lt;&gt;"",ISNUMBER(C73),C73&gt;0),C73-O73,0)</f>
        <v>0</v>
      </c>
      <c r="Q73" s="12" t="str">
        <f aca="false">IF(AND(B73&lt;&gt;"",ISNUMBER(C73),C73&gt;0),O73/C73,"")</f>
        <v/>
      </c>
      <c r="R73" s="11" t="n">
        <f aca="false">IF(OR(H73="Y",I73&lt;&gt;"None"),IF(H73="Y",O73,0)+IF(I73="Lost, no response",Rates!$B$21,IF(I73="Responded and lost",Rates!$B$21+Rates!$B$22,IF(I73="Responded and won",Rates!$B$21,IF(I73="Smart Disputes win",Rates!$B$21+Rates!$B$23*C73,IF(I73="Smart Disputes loss",Rates!$B$21,0))))),0)</f>
        <v>0</v>
      </c>
      <c r="S73" s="11" t="n">
        <f aca="false">IF(AND(B73&lt;&gt;"",ISNUMBER(C73),C73&gt;0),C73*Rates!$B$24+Rates!$B$25,0)</f>
        <v>0</v>
      </c>
      <c r="T73" s="11" t="n">
        <f aca="false">IF(AND(B73&lt;&gt;"",ISNUMBER(C73),C73&gt;0),C73*Rates!$B$26+Rates!$B$27,0)</f>
        <v>0</v>
      </c>
      <c r="U73" s="11" t="n">
        <f aca="false">S73-O73</f>
        <v>0</v>
      </c>
    </row>
    <row r="74" customFormat="false" ht="15" hidden="false" customHeight="false" outlineLevel="0" collapsed="false">
      <c r="A74" s="9"/>
      <c r="B74" s="9"/>
      <c r="C74" s="10"/>
      <c r="D74" s="9"/>
      <c r="E74" s="9"/>
      <c r="F74" s="9"/>
      <c r="G74" s="9"/>
      <c r="H74" s="9"/>
      <c r="I74" s="9"/>
      <c r="J74" s="11" t="n">
        <f aca="false">IF(AND(B74&lt;&gt;"",ISNUMBER(C74),C74&gt;0),IF(ISNUMBER(INDEX(Rates!$D$5:$D$12,MATCH(B74,Rates!$A$5:$A$12,0))),MIN(C74*INDEX(Rates!$B$5:$B$12,MATCH(B74,Rates!$A$5:$A$12,0)),INDEX(Rates!$D$5:$D$12,MATCH(B74,Rates!$A$5:$A$12,0))),C74*INDEX(Rates!$B$5:$B$12,MATCH(B74,Rates!$A$5:$A$12,0)))+INDEX(Rates!$C$5:$C$12,MATCH(B74,Rates!$A$5:$A$12,0)),0)</f>
        <v>0</v>
      </c>
      <c r="K74" s="11" t="n">
        <f aca="false">IF(AND(B74&lt;&gt;"",ISNUMBER(C74),C74&gt;0),IF(AND(D74="Y",INDEX(Rates!$E$5:$E$12,MATCH(B74,Rates!$A$5:$A$12,0))="Y"),C74*Rates!$B$16,0),0)</f>
        <v>0</v>
      </c>
      <c r="L74" s="11" t="n">
        <f aca="false">IF(AND(AND(B74&lt;&gt;"",ISNUMBER(C74),C74&gt;0),E74="Y"),C74*Rates!$B$17,0)</f>
        <v>0</v>
      </c>
      <c r="M74" s="11" t="n">
        <f aca="false">IF(AND(AND(B74&lt;&gt;"",ISNUMBER(C74),C74&gt;0),F74="Y"),C74*Rates!$B$18,0)</f>
        <v>0</v>
      </c>
      <c r="N74" s="11" t="n">
        <f aca="false">IF(AND(B74&lt;&gt;"",ISNUMBER(C74),C74&gt;0),IF(G74="Stripe Invoicing (0.4%)",C74*Rates!$B$19,IF(G74="Post-payment invoice (0.4%, $2 cap)",MIN(C74*Rates!$B$19,Rates!$B$20),0)),0)</f>
        <v>0</v>
      </c>
      <c r="O74" s="11" t="n">
        <f aca="false">J74+K74+L74+M74+N74</f>
        <v>0</v>
      </c>
      <c r="P74" s="11" t="n">
        <f aca="false">IF(AND(B74&lt;&gt;"",ISNUMBER(C74),C74&gt;0),C74-O74,0)</f>
        <v>0</v>
      </c>
      <c r="Q74" s="12" t="str">
        <f aca="false">IF(AND(B74&lt;&gt;"",ISNUMBER(C74),C74&gt;0),O74/C74,"")</f>
        <v/>
      </c>
      <c r="R74" s="11" t="n">
        <f aca="false">IF(OR(H74="Y",I74&lt;&gt;"None"),IF(H74="Y",O74,0)+IF(I74="Lost, no response",Rates!$B$21,IF(I74="Responded and lost",Rates!$B$21+Rates!$B$22,IF(I74="Responded and won",Rates!$B$21,IF(I74="Smart Disputes win",Rates!$B$21+Rates!$B$23*C74,IF(I74="Smart Disputes loss",Rates!$B$21,0))))),0)</f>
        <v>0</v>
      </c>
      <c r="S74" s="11" t="n">
        <f aca="false">IF(AND(B74&lt;&gt;"",ISNUMBER(C74),C74&gt;0),C74*Rates!$B$24+Rates!$B$25,0)</f>
        <v>0</v>
      </c>
      <c r="T74" s="11" t="n">
        <f aca="false">IF(AND(B74&lt;&gt;"",ISNUMBER(C74),C74&gt;0),C74*Rates!$B$26+Rates!$B$27,0)</f>
        <v>0</v>
      </c>
      <c r="U74" s="11" t="n">
        <f aca="false">S74-O74</f>
        <v>0</v>
      </c>
    </row>
    <row r="75" customFormat="false" ht="15" hidden="false" customHeight="false" outlineLevel="0" collapsed="false">
      <c r="A75" s="9"/>
      <c r="B75" s="9"/>
      <c r="C75" s="10"/>
      <c r="D75" s="9"/>
      <c r="E75" s="9"/>
      <c r="F75" s="9"/>
      <c r="G75" s="9"/>
      <c r="H75" s="9"/>
      <c r="I75" s="9"/>
      <c r="J75" s="11" t="n">
        <f aca="false">IF(AND(B75&lt;&gt;"",ISNUMBER(C75),C75&gt;0),IF(ISNUMBER(INDEX(Rates!$D$5:$D$12,MATCH(B75,Rates!$A$5:$A$12,0))),MIN(C75*INDEX(Rates!$B$5:$B$12,MATCH(B75,Rates!$A$5:$A$12,0)),INDEX(Rates!$D$5:$D$12,MATCH(B75,Rates!$A$5:$A$12,0))),C75*INDEX(Rates!$B$5:$B$12,MATCH(B75,Rates!$A$5:$A$12,0)))+INDEX(Rates!$C$5:$C$12,MATCH(B75,Rates!$A$5:$A$12,0)),0)</f>
        <v>0</v>
      </c>
      <c r="K75" s="11" t="n">
        <f aca="false">IF(AND(B75&lt;&gt;"",ISNUMBER(C75),C75&gt;0),IF(AND(D75="Y",INDEX(Rates!$E$5:$E$12,MATCH(B75,Rates!$A$5:$A$12,0))="Y"),C75*Rates!$B$16,0),0)</f>
        <v>0</v>
      </c>
      <c r="L75" s="11" t="n">
        <f aca="false">IF(AND(AND(B75&lt;&gt;"",ISNUMBER(C75),C75&gt;0),E75="Y"),C75*Rates!$B$17,0)</f>
        <v>0</v>
      </c>
      <c r="M75" s="11" t="n">
        <f aca="false">IF(AND(AND(B75&lt;&gt;"",ISNUMBER(C75),C75&gt;0),F75="Y"),C75*Rates!$B$18,0)</f>
        <v>0</v>
      </c>
      <c r="N75" s="11" t="n">
        <f aca="false">IF(AND(B75&lt;&gt;"",ISNUMBER(C75),C75&gt;0),IF(G75="Stripe Invoicing (0.4%)",C75*Rates!$B$19,IF(G75="Post-payment invoice (0.4%, $2 cap)",MIN(C75*Rates!$B$19,Rates!$B$20),0)),0)</f>
        <v>0</v>
      </c>
      <c r="O75" s="11" t="n">
        <f aca="false">J75+K75+L75+M75+N75</f>
        <v>0</v>
      </c>
      <c r="P75" s="11" t="n">
        <f aca="false">IF(AND(B75&lt;&gt;"",ISNUMBER(C75),C75&gt;0),C75-O75,0)</f>
        <v>0</v>
      </c>
      <c r="Q75" s="12" t="str">
        <f aca="false">IF(AND(B75&lt;&gt;"",ISNUMBER(C75),C75&gt;0),O75/C75,"")</f>
        <v/>
      </c>
      <c r="R75" s="11" t="n">
        <f aca="false">IF(OR(H75="Y",I75&lt;&gt;"None"),IF(H75="Y",O75,0)+IF(I75="Lost, no response",Rates!$B$21,IF(I75="Responded and lost",Rates!$B$21+Rates!$B$22,IF(I75="Responded and won",Rates!$B$21,IF(I75="Smart Disputes win",Rates!$B$21+Rates!$B$23*C75,IF(I75="Smart Disputes loss",Rates!$B$21,0))))),0)</f>
        <v>0</v>
      </c>
      <c r="S75" s="11" t="n">
        <f aca="false">IF(AND(B75&lt;&gt;"",ISNUMBER(C75),C75&gt;0),C75*Rates!$B$24+Rates!$B$25,0)</f>
        <v>0</v>
      </c>
      <c r="T75" s="11" t="n">
        <f aca="false">IF(AND(B75&lt;&gt;"",ISNUMBER(C75),C75&gt;0),C75*Rates!$B$26+Rates!$B$27,0)</f>
        <v>0</v>
      </c>
      <c r="U75" s="11" t="n">
        <f aca="false">S75-O75</f>
        <v>0</v>
      </c>
    </row>
    <row r="76" customFormat="false" ht="15" hidden="false" customHeight="false" outlineLevel="0" collapsed="false">
      <c r="A76" s="9"/>
      <c r="B76" s="9"/>
      <c r="C76" s="10"/>
      <c r="D76" s="9"/>
      <c r="E76" s="9"/>
      <c r="F76" s="9"/>
      <c r="G76" s="9"/>
      <c r="H76" s="9"/>
      <c r="I76" s="9"/>
      <c r="J76" s="11" t="n">
        <f aca="false">IF(AND(B76&lt;&gt;"",ISNUMBER(C76),C76&gt;0),IF(ISNUMBER(INDEX(Rates!$D$5:$D$12,MATCH(B76,Rates!$A$5:$A$12,0))),MIN(C76*INDEX(Rates!$B$5:$B$12,MATCH(B76,Rates!$A$5:$A$12,0)),INDEX(Rates!$D$5:$D$12,MATCH(B76,Rates!$A$5:$A$12,0))),C76*INDEX(Rates!$B$5:$B$12,MATCH(B76,Rates!$A$5:$A$12,0)))+INDEX(Rates!$C$5:$C$12,MATCH(B76,Rates!$A$5:$A$12,0)),0)</f>
        <v>0</v>
      </c>
      <c r="K76" s="11" t="n">
        <f aca="false">IF(AND(B76&lt;&gt;"",ISNUMBER(C76),C76&gt;0),IF(AND(D76="Y",INDEX(Rates!$E$5:$E$12,MATCH(B76,Rates!$A$5:$A$12,0))="Y"),C76*Rates!$B$16,0),0)</f>
        <v>0</v>
      </c>
      <c r="L76" s="11" t="n">
        <f aca="false">IF(AND(AND(B76&lt;&gt;"",ISNUMBER(C76),C76&gt;0),E76="Y"),C76*Rates!$B$17,0)</f>
        <v>0</v>
      </c>
      <c r="M76" s="11" t="n">
        <f aca="false">IF(AND(AND(B76&lt;&gt;"",ISNUMBER(C76),C76&gt;0),F76="Y"),C76*Rates!$B$18,0)</f>
        <v>0</v>
      </c>
      <c r="N76" s="11" t="n">
        <f aca="false">IF(AND(B76&lt;&gt;"",ISNUMBER(C76),C76&gt;0),IF(G76="Stripe Invoicing (0.4%)",C76*Rates!$B$19,IF(G76="Post-payment invoice (0.4%, $2 cap)",MIN(C76*Rates!$B$19,Rates!$B$20),0)),0)</f>
        <v>0</v>
      </c>
      <c r="O76" s="11" t="n">
        <f aca="false">J76+K76+L76+M76+N76</f>
        <v>0</v>
      </c>
      <c r="P76" s="11" t="n">
        <f aca="false">IF(AND(B76&lt;&gt;"",ISNUMBER(C76),C76&gt;0),C76-O76,0)</f>
        <v>0</v>
      </c>
      <c r="Q76" s="12" t="str">
        <f aca="false">IF(AND(B76&lt;&gt;"",ISNUMBER(C76),C76&gt;0),O76/C76,"")</f>
        <v/>
      </c>
      <c r="R76" s="11" t="n">
        <f aca="false">IF(OR(H76="Y",I76&lt;&gt;"None"),IF(H76="Y",O76,0)+IF(I76="Lost, no response",Rates!$B$21,IF(I76="Responded and lost",Rates!$B$21+Rates!$B$22,IF(I76="Responded and won",Rates!$B$21,IF(I76="Smart Disputes win",Rates!$B$21+Rates!$B$23*C76,IF(I76="Smart Disputes loss",Rates!$B$21,0))))),0)</f>
        <v>0</v>
      </c>
      <c r="S76" s="11" t="n">
        <f aca="false">IF(AND(B76&lt;&gt;"",ISNUMBER(C76),C76&gt;0),C76*Rates!$B$24+Rates!$B$25,0)</f>
        <v>0</v>
      </c>
      <c r="T76" s="11" t="n">
        <f aca="false">IF(AND(B76&lt;&gt;"",ISNUMBER(C76),C76&gt;0),C76*Rates!$B$26+Rates!$B$27,0)</f>
        <v>0</v>
      </c>
      <c r="U76" s="11" t="n">
        <f aca="false">S76-O76</f>
        <v>0</v>
      </c>
    </row>
    <row r="77" customFormat="false" ht="15" hidden="false" customHeight="false" outlineLevel="0" collapsed="false">
      <c r="A77" s="9"/>
      <c r="B77" s="9"/>
      <c r="C77" s="10"/>
      <c r="D77" s="9"/>
      <c r="E77" s="9"/>
      <c r="F77" s="9"/>
      <c r="G77" s="9"/>
      <c r="H77" s="9"/>
      <c r="I77" s="9"/>
      <c r="J77" s="11" t="n">
        <f aca="false">IF(AND(B77&lt;&gt;"",ISNUMBER(C77),C77&gt;0),IF(ISNUMBER(INDEX(Rates!$D$5:$D$12,MATCH(B77,Rates!$A$5:$A$12,0))),MIN(C77*INDEX(Rates!$B$5:$B$12,MATCH(B77,Rates!$A$5:$A$12,0)),INDEX(Rates!$D$5:$D$12,MATCH(B77,Rates!$A$5:$A$12,0))),C77*INDEX(Rates!$B$5:$B$12,MATCH(B77,Rates!$A$5:$A$12,0)))+INDEX(Rates!$C$5:$C$12,MATCH(B77,Rates!$A$5:$A$12,0)),0)</f>
        <v>0</v>
      </c>
      <c r="K77" s="11" t="n">
        <f aca="false">IF(AND(B77&lt;&gt;"",ISNUMBER(C77),C77&gt;0),IF(AND(D77="Y",INDEX(Rates!$E$5:$E$12,MATCH(B77,Rates!$A$5:$A$12,0))="Y"),C77*Rates!$B$16,0),0)</f>
        <v>0</v>
      </c>
      <c r="L77" s="11" t="n">
        <f aca="false">IF(AND(AND(B77&lt;&gt;"",ISNUMBER(C77),C77&gt;0),E77="Y"),C77*Rates!$B$17,0)</f>
        <v>0</v>
      </c>
      <c r="M77" s="11" t="n">
        <f aca="false">IF(AND(AND(B77&lt;&gt;"",ISNUMBER(C77),C77&gt;0),F77="Y"),C77*Rates!$B$18,0)</f>
        <v>0</v>
      </c>
      <c r="N77" s="11" t="n">
        <f aca="false">IF(AND(B77&lt;&gt;"",ISNUMBER(C77),C77&gt;0),IF(G77="Stripe Invoicing (0.4%)",C77*Rates!$B$19,IF(G77="Post-payment invoice (0.4%, $2 cap)",MIN(C77*Rates!$B$19,Rates!$B$20),0)),0)</f>
        <v>0</v>
      </c>
      <c r="O77" s="11" t="n">
        <f aca="false">J77+K77+L77+M77+N77</f>
        <v>0</v>
      </c>
      <c r="P77" s="11" t="n">
        <f aca="false">IF(AND(B77&lt;&gt;"",ISNUMBER(C77),C77&gt;0),C77-O77,0)</f>
        <v>0</v>
      </c>
      <c r="Q77" s="12" t="str">
        <f aca="false">IF(AND(B77&lt;&gt;"",ISNUMBER(C77),C77&gt;0),O77/C77,"")</f>
        <v/>
      </c>
      <c r="R77" s="11" t="n">
        <f aca="false">IF(OR(H77="Y",I77&lt;&gt;"None"),IF(H77="Y",O77,0)+IF(I77="Lost, no response",Rates!$B$21,IF(I77="Responded and lost",Rates!$B$21+Rates!$B$22,IF(I77="Responded and won",Rates!$B$21,IF(I77="Smart Disputes win",Rates!$B$21+Rates!$B$23*C77,IF(I77="Smart Disputes loss",Rates!$B$21,0))))),0)</f>
        <v>0</v>
      </c>
      <c r="S77" s="11" t="n">
        <f aca="false">IF(AND(B77&lt;&gt;"",ISNUMBER(C77),C77&gt;0),C77*Rates!$B$24+Rates!$B$25,0)</f>
        <v>0</v>
      </c>
      <c r="T77" s="11" t="n">
        <f aca="false">IF(AND(B77&lt;&gt;"",ISNUMBER(C77),C77&gt;0),C77*Rates!$B$26+Rates!$B$27,0)</f>
        <v>0</v>
      </c>
      <c r="U77" s="11" t="n">
        <f aca="false">S77-O77</f>
        <v>0</v>
      </c>
    </row>
    <row r="78" customFormat="false" ht="15" hidden="false" customHeight="false" outlineLevel="0" collapsed="false">
      <c r="A78" s="9"/>
      <c r="B78" s="9"/>
      <c r="C78" s="10"/>
      <c r="D78" s="9"/>
      <c r="E78" s="9"/>
      <c r="F78" s="9"/>
      <c r="G78" s="9"/>
      <c r="H78" s="9"/>
      <c r="I78" s="9"/>
      <c r="J78" s="11" t="n">
        <f aca="false">IF(AND(B78&lt;&gt;"",ISNUMBER(C78),C78&gt;0),IF(ISNUMBER(INDEX(Rates!$D$5:$D$12,MATCH(B78,Rates!$A$5:$A$12,0))),MIN(C78*INDEX(Rates!$B$5:$B$12,MATCH(B78,Rates!$A$5:$A$12,0)),INDEX(Rates!$D$5:$D$12,MATCH(B78,Rates!$A$5:$A$12,0))),C78*INDEX(Rates!$B$5:$B$12,MATCH(B78,Rates!$A$5:$A$12,0)))+INDEX(Rates!$C$5:$C$12,MATCH(B78,Rates!$A$5:$A$12,0)),0)</f>
        <v>0</v>
      </c>
      <c r="K78" s="11" t="n">
        <f aca="false">IF(AND(B78&lt;&gt;"",ISNUMBER(C78),C78&gt;0),IF(AND(D78="Y",INDEX(Rates!$E$5:$E$12,MATCH(B78,Rates!$A$5:$A$12,0))="Y"),C78*Rates!$B$16,0),0)</f>
        <v>0</v>
      </c>
      <c r="L78" s="11" t="n">
        <f aca="false">IF(AND(AND(B78&lt;&gt;"",ISNUMBER(C78),C78&gt;0),E78="Y"),C78*Rates!$B$17,0)</f>
        <v>0</v>
      </c>
      <c r="M78" s="11" t="n">
        <f aca="false">IF(AND(AND(B78&lt;&gt;"",ISNUMBER(C78),C78&gt;0),F78="Y"),C78*Rates!$B$18,0)</f>
        <v>0</v>
      </c>
      <c r="N78" s="11" t="n">
        <f aca="false">IF(AND(B78&lt;&gt;"",ISNUMBER(C78),C78&gt;0),IF(G78="Stripe Invoicing (0.4%)",C78*Rates!$B$19,IF(G78="Post-payment invoice (0.4%, $2 cap)",MIN(C78*Rates!$B$19,Rates!$B$20),0)),0)</f>
        <v>0</v>
      </c>
      <c r="O78" s="11" t="n">
        <f aca="false">J78+K78+L78+M78+N78</f>
        <v>0</v>
      </c>
      <c r="P78" s="11" t="n">
        <f aca="false">IF(AND(B78&lt;&gt;"",ISNUMBER(C78),C78&gt;0),C78-O78,0)</f>
        <v>0</v>
      </c>
      <c r="Q78" s="12" t="str">
        <f aca="false">IF(AND(B78&lt;&gt;"",ISNUMBER(C78),C78&gt;0),O78/C78,"")</f>
        <v/>
      </c>
      <c r="R78" s="11" t="n">
        <f aca="false">IF(OR(H78="Y",I78&lt;&gt;"None"),IF(H78="Y",O78,0)+IF(I78="Lost, no response",Rates!$B$21,IF(I78="Responded and lost",Rates!$B$21+Rates!$B$22,IF(I78="Responded and won",Rates!$B$21,IF(I78="Smart Disputes win",Rates!$B$21+Rates!$B$23*C78,IF(I78="Smart Disputes loss",Rates!$B$21,0))))),0)</f>
        <v>0</v>
      </c>
      <c r="S78" s="11" t="n">
        <f aca="false">IF(AND(B78&lt;&gt;"",ISNUMBER(C78),C78&gt;0),C78*Rates!$B$24+Rates!$B$25,0)</f>
        <v>0</v>
      </c>
      <c r="T78" s="11" t="n">
        <f aca="false">IF(AND(B78&lt;&gt;"",ISNUMBER(C78),C78&gt;0),C78*Rates!$B$26+Rates!$B$27,0)</f>
        <v>0</v>
      </c>
      <c r="U78" s="11" t="n">
        <f aca="false">S78-O78</f>
        <v>0</v>
      </c>
    </row>
    <row r="79" customFormat="false" ht="15" hidden="false" customHeight="false" outlineLevel="0" collapsed="false">
      <c r="A79" s="9"/>
      <c r="B79" s="9"/>
      <c r="C79" s="10"/>
      <c r="D79" s="9"/>
      <c r="E79" s="9"/>
      <c r="F79" s="9"/>
      <c r="G79" s="9"/>
      <c r="H79" s="9"/>
      <c r="I79" s="9"/>
      <c r="J79" s="11" t="n">
        <f aca="false">IF(AND(B79&lt;&gt;"",ISNUMBER(C79),C79&gt;0),IF(ISNUMBER(INDEX(Rates!$D$5:$D$12,MATCH(B79,Rates!$A$5:$A$12,0))),MIN(C79*INDEX(Rates!$B$5:$B$12,MATCH(B79,Rates!$A$5:$A$12,0)),INDEX(Rates!$D$5:$D$12,MATCH(B79,Rates!$A$5:$A$12,0))),C79*INDEX(Rates!$B$5:$B$12,MATCH(B79,Rates!$A$5:$A$12,0)))+INDEX(Rates!$C$5:$C$12,MATCH(B79,Rates!$A$5:$A$12,0)),0)</f>
        <v>0</v>
      </c>
      <c r="K79" s="11" t="n">
        <f aca="false">IF(AND(B79&lt;&gt;"",ISNUMBER(C79),C79&gt;0),IF(AND(D79="Y",INDEX(Rates!$E$5:$E$12,MATCH(B79,Rates!$A$5:$A$12,0))="Y"),C79*Rates!$B$16,0),0)</f>
        <v>0</v>
      </c>
      <c r="L79" s="11" t="n">
        <f aca="false">IF(AND(AND(B79&lt;&gt;"",ISNUMBER(C79),C79&gt;0),E79="Y"),C79*Rates!$B$17,0)</f>
        <v>0</v>
      </c>
      <c r="M79" s="11" t="n">
        <f aca="false">IF(AND(AND(B79&lt;&gt;"",ISNUMBER(C79),C79&gt;0),F79="Y"),C79*Rates!$B$18,0)</f>
        <v>0</v>
      </c>
      <c r="N79" s="11" t="n">
        <f aca="false">IF(AND(B79&lt;&gt;"",ISNUMBER(C79),C79&gt;0),IF(G79="Stripe Invoicing (0.4%)",C79*Rates!$B$19,IF(G79="Post-payment invoice (0.4%, $2 cap)",MIN(C79*Rates!$B$19,Rates!$B$20),0)),0)</f>
        <v>0</v>
      </c>
      <c r="O79" s="11" t="n">
        <f aca="false">J79+K79+L79+M79+N79</f>
        <v>0</v>
      </c>
      <c r="P79" s="11" t="n">
        <f aca="false">IF(AND(B79&lt;&gt;"",ISNUMBER(C79),C79&gt;0),C79-O79,0)</f>
        <v>0</v>
      </c>
      <c r="Q79" s="12" t="str">
        <f aca="false">IF(AND(B79&lt;&gt;"",ISNUMBER(C79),C79&gt;0),O79/C79,"")</f>
        <v/>
      </c>
      <c r="R79" s="11" t="n">
        <f aca="false">IF(OR(H79="Y",I79&lt;&gt;"None"),IF(H79="Y",O79,0)+IF(I79="Lost, no response",Rates!$B$21,IF(I79="Responded and lost",Rates!$B$21+Rates!$B$22,IF(I79="Responded and won",Rates!$B$21,IF(I79="Smart Disputes win",Rates!$B$21+Rates!$B$23*C79,IF(I79="Smart Disputes loss",Rates!$B$21,0))))),0)</f>
        <v>0</v>
      </c>
      <c r="S79" s="11" t="n">
        <f aca="false">IF(AND(B79&lt;&gt;"",ISNUMBER(C79),C79&gt;0),C79*Rates!$B$24+Rates!$B$25,0)</f>
        <v>0</v>
      </c>
      <c r="T79" s="11" t="n">
        <f aca="false">IF(AND(B79&lt;&gt;"",ISNUMBER(C79),C79&gt;0),C79*Rates!$B$26+Rates!$B$27,0)</f>
        <v>0</v>
      </c>
      <c r="U79" s="11" t="n">
        <f aca="false">S79-O79</f>
        <v>0</v>
      </c>
    </row>
    <row r="80" customFormat="false" ht="15" hidden="false" customHeight="false" outlineLevel="0" collapsed="false">
      <c r="A80" s="9"/>
      <c r="B80" s="9"/>
      <c r="C80" s="10"/>
      <c r="D80" s="9"/>
      <c r="E80" s="9"/>
      <c r="F80" s="9"/>
      <c r="G80" s="9"/>
      <c r="H80" s="9"/>
      <c r="I80" s="9"/>
      <c r="J80" s="11" t="n">
        <f aca="false">IF(AND(B80&lt;&gt;"",ISNUMBER(C80),C80&gt;0),IF(ISNUMBER(INDEX(Rates!$D$5:$D$12,MATCH(B80,Rates!$A$5:$A$12,0))),MIN(C80*INDEX(Rates!$B$5:$B$12,MATCH(B80,Rates!$A$5:$A$12,0)),INDEX(Rates!$D$5:$D$12,MATCH(B80,Rates!$A$5:$A$12,0))),C80*INDEX(Rates!$B$5:$B$12,MATCH(B80,Rates!$A$5:$A$12,0)))+INDEX(Rates!$C$5:$C$12,MATCH(B80,Rates!$A$5:$A$12,0)),0)</f>
        <v>0</v>
      </c>
      <c r="K80" s="11" t="n">
        <f aca="false">IF(AND(B80&lt;&gt;"",ISNUMBER(C80),C80&gt;0),IF(AND(D80="Y",INDEX(Rates!$E$5:$E$12,MATCH(B80,Rates!$A$5:$A$12,0))="Y"),C80*Rates!$B$16,0),0)</f>
        <v>0</v>
      </c>
      <c r="L80" s="11" t="n">
        <f aca="false">IF(AND(AND(B80&lt;&gt;"",ISNUMBER(C80),C80&gt;0),E80="Y"),C80*Rates!$B$17,0)</f>
        <v>0</v>
      </c>
      <c r="M80" s="11" t="n">
        <f aca="false">IF(AND(AND(B80&lt;&gt;"",ISNUMBER(C80),C80&gt;0),F80="Y"),C80*Rates!$B$18,0)</f>
        <v>0</v>
      </c>
      <c r="N80" s="11" t="n">
        <f aca="false">IF(AND(B80&lt;&gt;"",ISNUMBER(C80),C80&gt;0),IF(G80="Stripe Invoicing (0.4%)",C80*Rates!$B$19,IF(G80="Post-payment invoice (0.4%, $2 cap)",MIN(C80*Rates!$B$19,Rates!$B$20),0)),0)</f>
        <v>0</v>
      </c>
      <c r="O80" s="11" t="n">
        <f aca="false">J80+K80+L80+M80+N80</f>
        <v>0</v>
      </c>
      <c r="P80" s="11" t="n">
        <f aca="false">IF(AND(B80&lt;&gt;"",ISNUMBER(C80),C80&gt;0),C80-O80,0)</f>
        <v>0</v>
      </c>
      <c r="Q80" s="12" t="str">
        <f aca="false">IF(AND(B80&lt;&gt;"",ISNUMBER(C80),C80&gt;0),O80/C80,"")</f>
        <v/>
      </c>
      <c r="R80" s="11" t="n">
        <f aca="false">IF(OR(H80="Y",I80&lt;&gt;"None"),IF(H80="Y",O80,0)+IF(I80="Lost, no response",Rates!$B$21,IF(I80="Responded and lost",Rates!$B$21+Rates!$B$22,IF(I80="Responded and won",Rates!$B$21,IF(I80="Smart Disputes win",Rates!$B$21+Rates!$B$23*C80,IF(I80="Smart Disputes loss",Rates!$B$21,0))))),0)</f>
        <v>0</v>
      </c>
      <c r="S80" s="11" t="n">
        <f aca="false">IF(AND(B80&lt;&gt;"",ISNUMBER(C80),C80&gt;0),C80*Rates!$B$24+Rates!$B$25,0)</f>
        <v>0</v>
      </c>
      <c r="T80" s="11" t="n">
        <f aca="false">IF(AND(B80&lt;&gt;"",ISNUMBER(C80),C80&gt;0),C80*Rates!$B$26+Rates!$B$27,0)</f>
        <v>0</v>
      </c>
      <c r="U80" s="11" t="n">
        <f aca="false">S80-O80</f>
        <v>0</v>
      </c>
    </row>
    <row r="81" customFormat="false" ht="15" hidden="false" customHeight="false" outlineLevel="0" collapsed="false">
      <c r="A81" s="9"/>
      <c r="B81" s="9"/>
      <c r="C81" s="10"/>
      <c r="D81" s="9"/>
      <c r="E81" s="9"/>
      <c r="F81" s="9"/>
      <c r="G81" s="9"/>
      <c r="H81" s="9"/>
      <c r="I81" s="9"/>
      <c r="J81" s="11" t="n">
        <f aca="false">IF(AND(B81&lt;&gt;"",ISNUMBER(C81),C81&gt;0),IF(ISNUMBER(INDEX(Rates!$D$5:$D$12,MATCH(B81,Rates!$A$5:$A$12,0))),MIN(C81*INDEX(Rates!$B$5:$B$12,MATCH(B81,Rates!$A$5:$A$12,0)),INDEX(Rates!$D$5:$D$12,MATCH(B81,Rates!$A$5:$A$12,0))),C81*INDEX(Rates!$B$5:$B$12,MATCH(B81,Rates!$A$5:$A$12,0)))+INDEX(Rates!$C$5:$C$12,MATCH(B81,Rates!$A$5:$A$12,0)),0)</f>
        <v>0</v>
      </c>
      <c r="K81" s="11" t="n">
        <f aca="false">IF(AND(B81&lt;&gt;"",ISNUMBER(C81),C81&gt;0),IF(AND(D81="Y",INDEX(Rates!$E$5:$E$12,MATCH(B81,Rates!$A$5:$A$12,0))="Y"),C81*Rates!$B$16,0),0)</f>
        <v>0</v>
      </c>
      <c r="L81" s="11" t="n">
        <f aca="false">IF(AND(AND(B81&lt;&gt;"",ISNUMBER(C81),C81&gt;0),E81="Y"),C81*Rates!$B$17,0)</f>
        <v>0</v>
      </c>
      <c r="M81" s="11" t="n">
        <f aca="false">IF(AND(AND(B81&lt;&gt;"",ISNUMBER(C81),C81&gt;0),F81="Y"),C81*Rates!$B$18,0)</f>
        <v>0</v>
      </c>
      <c r="N81" s="11" t="n">
        <f aca="false">IF(AND(B81&lt;&gt;"",ISNUMBER(C81),C81&gt;0),IF(G81="Stripe Invoicing (0.4%)",C81*Rates!$B$19,IF(G81="Post-payment invoice (0.4%, $2 cap)",MIN(C81*Rates!$B$19,Rates!$B$20),0)),0)</f>
        <v>0</v>
      </c>
      <c r="O81" s="11" t="n">
        <f aca="false">J81+K81+L81+M81+N81</f>
        <v>0</v>
      </c>
      <c r="P81" s="11" t="n">
        <f aca="false">IF(AND(B81&lt;&gt;"",ISNUMBER(C81),C81&gt;0),C81-O81,0)</f>
        <v>0</v>
      </c>
      <c r="Q81" s="12" t="str">
        <f aca="false">IF(AND(B81&lt;&gt;"",ISNUMBER(C81),C81&gt;0),O81/C81,"")</f>
        <v/>
      </c>
      <c r="R81" s="11" t="n">
        <f aca="false">IF(OR(H81="Y",I81&lt;&gt;"None"),IF(H81="Y",O81,0)+IF(I81="Lost, no response",Rates!$B$21,IF(I81="Responded and lost",Rates!$B$21+Rates!$B$22,IF(I81="Responded and won",Rates!$B$21,IF(I81="Smart Disputes win",Rates!$B$21+Rates!$B$23*C81,IF(I81="Smart Disputes loss",Rates!$B$21,0))))),0)</f>
        <v>0</v>
      </c>
      <c r="S81" s="11" t="n">
        <f aca="false">IF(AND(B81&lt;&gt;"",ISNUMBER(C81),C81&gt;0),C81*Rates!$B$24+Rates!$B$25,0)</f>
        <v>0</v>
      </c>
      <c r="T81" s="11" t="n">
        <f aca="false">IF(AND(B81&lt;&gt;"",ISNUMBER(C81),C81&gt;0),C81*Rates!$B$26+Rates!$B$27,0)</f>
        <v>0</v>
      </c>
      <c r="U81" s="11" t="n">
        <f aca="false">S81-O81</f>
        <v>0</v>
      </c>
    </row>
    <row r="82" customFormat="false" ht="15" hidden="false" customHeight="false" outlineLevel="0" collapsed="false">
      <c r="A82" s="9"/>
      <c r="B82" s="9"/>
      <c r="C82" s="10"/>
      <c r="D82" s="9"/>
      <c r="E82" s="9"/>
      <c r="F82" s="9"/>
      <c r="G82" s="9"/>
      <c r="H82" s="9"/>
      <c r="I82" s="9"/>
      <c r="J82" s="11" t="n">
        <f aca="false">IF(AND(B82&lt;&gt;"",ISNUMBER(C82),C82&gt;0),IF(ISNUMBER(INDEX(Rates!$D$5:$D$12,MATCH(B82,Rates!$A$5:$A$12,0))),MIN(C82*INDEX(Rates!$B$5:$B$12,MATCH(B82,Rates!$A$5:$A$12,0)),INDEX(Rates!$D$5:$D$12,MATCH(B82,Rates!$A$5:$A$12,0))),C82*INDEX(Rates!$B$5:$B$12,MATCH(B82,Rates!$A$5:$A$12,0)))+INDEX(Rates!$C$5:$C$12,MATCH(B82,Rates!$A$5:$A$12,0)),0)</f>
        <v>0</v>
      </c>
      <c r="K82" s="11" t="n">
        <f aca="false">IF(AND(B82&lt;&gt;"",ISNUMBER(C82),C82&gt;0),IF(AND(D82="Y",INDEX(Rates!$E$5:$E$12,MATCH(B82,Rates!$A$5:$A$12,0))="Y"),C82*Rates!$B$16,0),0)</f>
        <v>0</v>
      </c>
      <c r="L82" s="11" t="n">
        <f aca="false">IF(AND(AND(B82&lt;&gt;"",ISNUMBER(C82),C82&gt;0),E82="Y"),C82*Rates!$B$17,0)</f>
        <v>0</v>
      </c>
      <c r="M82" s="11" t="n">
        <f aca="false">IF(AND(AND(B82&lt;&gt;"",ISNUMBER(C82),C82&gt;0),F82="Y"),C82*Rates!$B$18,0)</f>
        <v>0</v>
      </c>
      <c r="N82" s="11" t="n">
        <f aca="false">IF(AND(B82&lt;&gt;"",ISNUMBER(C82),C82&gt;0),IF(G82="Stripe Invoicing (0.4%)",C82*Rates!$B$19,IF(G82="Post-payment invoice (0.4%, $2 cap)",MIN(C82*Rates!$B$19,Rates!$B$20),0)),0)</f>
        <v>0</v>
      </c>
      <c r="O82" s="11" t="n">
        <f aca="false">J82+K82+L82+M82+N82</f>
        <v>0</v>
      </c>
      <c r="P82" s="11" t="n">
        <f aca="false">IF(AND(B82&lt;&gt;"",ISNUMBER(C82),C82&gt;0),C82-O82,0)</f>
        <v>0</v>
      </c>
      <c r="Q82" s="12" t="str">
        <f aca="false">IF(AND(B82&lt;&gt;"",ISNUMBER(C82),C82&gt;0),O82/C82,"")</f>
        <v/>
      </c>
      <c r="R82" s="11" t="n">
        <f aca="false">IF(OR(H82="Y",I82&lt;&gt;"None"),IF(H82="Y",O82,0)+IF(I82="Lost, no response",Rates!$B$21,IF(I82="Responded and lost",Rates!$B$21+Rates!$B$22,IF(I82="Responded and won",Rates!$B$21,IF(I82="Smart Disputes win",Rates!$B$21+Rates!$B$23*C82,IF(I82="Smart Disputes loss",Rates!$B$21,0))))),0)</f>
        <v>0</v>
      </c>
      <c r="S82" s="11" t="n">
        <f aca="false">IF(AND(B82&lt;&gt;"",ISNUMBER(C82),C82&gt;0),C82*Rates!$B$24+Rates!$B$25,0)</f>
        <v>0</v>
      </c>
      <c r="T82" s="11" t="n">
        <f aca="false">IF(AND(B82&lt;&gt;"",ISNUMBER(C82),C82&gt;0),C82*Rates!$B$26+Rates!$B$27,0)</f>
        <v>0</v>
      </c>
      <c r="U82" s="11" t="n">
        <f aca="false">S82-O82</f>
        <v>0</v>
      </c>
    </row>
    <row r="83" customFormat="false" ht="15" hidden="false" customHeight="false" outlineLevel="0" collapsed="false">
      <c r="A83" s="9"/>
      <c r="B83" s="9"/>
      <c r="C83" s="10"/>
      <c r="D83" s="9"/>
      <c r="E83" s="9"/>
      <c r="F83" s="9"/>
      <c r="G83" s="9"/>
      <c r="H83" s="9"/>
      <c r="I83" s="9"/>
      <c r="J83" s="11" t="n">
        <f aca="false">IF(AND(B83&lt;&gt;"",ISNUMBER(C83),C83&gt;0),IF(ISNUMBER(INDEX(Rates!$D$5:$D$12,MATCH(B83,Rates!$A$5:$A$12,0))),MIN(C83*INDEX(Rates!$B$5:$B$12,MATCH(B83,Rates!$A$5:$A$12,0)),INDEX(Rates!$D$5:$D$12,MATCH(B83,Rates!$A$5:$A$12,0))),C83*INDEX(Rates!$B$5:$B$12,MATCH(B83,Rates!$A$5:$A$12,0)))+INDEX(Rates!$C$5:$C$12,MATCH(B83,Rates!$A$5:$A$12,0)),0)</f>
        <v>0</v>
      </c>
      <c r="K83" s="11" t="n">
        <f aca="false">IF(AND(B83&lt;&gt;"",ISNUMBER(C83),C83&gt;0),IF(AND(D83="Y",INDEX(Rates!$E$5:$E$12,MATCH(B83,Rates!$A$5:$A$12,0))="Y"),C83*Rates!$B$16,0),0)</f>
        <v>0</v>
      </c>
      <c r="L83" s="11" t="n">
        <f aca="false">IF(AND(AND(B83&lt;&gt;"",ISNUMBER(C83),C83&gt;0),E83="Y"),C83*Rates!$B$17,0)</f>
        <v>0</v>
      </c>
      <c r="M83" s="11" t="n">
        <f aca="false">IF(AND(AND(B83&lt;&gt;"",ISNUMBER(C83),C83&gt;0),F83="Y"),C83*Rates!$B$18,0)</f>
        <v>0</v>
      </c>
      <c r="N83" s="11" t="n">
        <f aca="false">IF(AND(B83&lt;&gt;"",ISNUMBER(C83),C83&gt;0),IF(G83="Stripe Invoicing (0.4%)",C83*Rates!$B$19,IF(G83="Post-payment invoice (0.4%, $2 cap)",MIN(C83*Rates!$B$19,Rates!$B$20),0)),0)</f>
        <v>0</v>
      </c>
      <c r="O83" s="11" t="n">
        <f aca="false">J83+K83+L83+M83+N83</f>
        <v>0</v>
      </c>
      <c r="P83" s="11" t="n">
        <f aca="false">IF(AND(B83&lt;&gt;"",ISNUMBER(C83),C83&gt;0),C83-O83,0)</f>
        <v>0</v>
      </c>
      <c r="Q83" s="12" t="str">
        <f aca="false">IF(AND(B83&lt;&gt;"",ISNUMBER(C83),C83&gt;0),O83/C83,"")</f>
        <v/>
      </c>
      <c r="R83" s="11" t="n">
        <f aca="false">IF(OR(H83="Y",I83&lt;&gt;"None"),IF(H83="Y",O83,0)+IF(I83="Lost, no response",Rates!$B$21,IF(I83="Responded and lost",Rates!$B$21+Rates!$B$22,IF(I83="Responded and won",Rates!$B$21,IF(I83="Smart Disputes win",Rates!$B$21+Rates!$B$23*C83,IF(I83="Smart Disputes loss",Rates!$B$21,0))))),0)</f>
        <v>0</v>
      </c>
      <c r="S83" s="11" t="n">
        <f aca="false">IF(AND(B83&lt;&gt;"",ISNUMBER(C83),C83&gt;0),C83*Rates!$B$24+Rates!$B$25,0)</f>
        <v>0</v>
      </c>
      <c r="T83" s="11" t="n">
        <f aca="false">IF(AND(B83&lt;&gt;"",ISNUMBER(C83),C83&gt;0),C83*Rates!$B$26+Rates!$B$27,0)</f>
        <v>0</v>
      </c>
      <c r="U83" s="11" t="n">
        <f aca="false">S83-O83</f>
        <v>0</v>
      </c>
    </row>
    <row r="84" customFormat="false" ht="15" hidden="false" customHeight="false" outlineLevel="0" collapsed="false">
      <c r="A84" s="9"/>
      <c r="B84" s="9"/>
      <c r="C84" s="10"/>
      <c r="D84" s="9"/>
      <c r="E84" s="9"/>
      <c r="F84" s="9"/>
      <c r="G84" s="9"/>
      <c r="H84" s="9"/>
      <c r="I84" s="9"/>
      <c r="J84" s="11" t="n">
        <f aca="false">IF(AND(B84&lt;&gt;"",ISNUMBER(C84),C84&gt;0),IF(ISNUMBER(INDEX(Rates!$D$5:$D$12,MATCH(B84,Rates!$A$5:$A$12,0))),MIN(C84*INDEX(Rates!$B$5:$B$12,MATCH(B84,Rates!$A$5:$A$12,0)),INDEX(Rates!$D$5:$D$12,MATCH(B84,Rates!$A$5:$A$12,0))),C84*INDEX(Rates!$B$5:$B$12,MATCH(B84,Rates!$A$5:$A$12,0)))+INDEX(Rates!$C$5:$C$12,MATCH(B84,Rates!$A$5:$A$12,0)),0)</f>
        <v>0</v>
      </c>
      <c r="K84" s="11" t="n">
        <f aca="false">IF(AND(B84&lt;&gt;"",ISNUMBER(C84),C84&gt;0),IF(AND(D84="Y",INDEX(Rates!$E$5:$E$12,MATCH(B84,Rates!$A$5:$A$12,0))="Y"),C84*Rates!$B$16,0),0)</f>
        <v>0</v>
      </c>
      <c r="L84" s="11" t="n">
        <f aca="false">IF(AND(AND(B84&lt;&gt;"",ISNUMBER(C84),C84&gt;0),E84="Y"),C84*Rates!$B$17,0)</f>
        <v>0</v>
      </c>
      <c r="M84" s="11" t="n">
        <f aca="false">IF(AND(AND(B84&lt;&gt;"",ISNUMBER(C84),C84&gt;0),F84="Y"),C84*Rates!$B$18,0)</f>
        <v>0</v>
      </c>
      <c r="N84" s="11" t="n">
        <f aca="false">IF(AND(B84&lt;&gt;"",ISNUMBER(C84),C84&gt;0),IF(G84="Stripe Invoicing (0.4%)",C84*Rates!$B$19,IF(G84="Post-payment invoice (0.4%, $2 cap)",MIN(C84*Rates!$B$19,Rates!$B$20),0)),0)</f>
        <v>0</v>
      </c>
      <c r="O84" s="11" t="n">
        <f aca="false">J84+K84+L84+M84+N84</f>
        <v>0</v>
      </c>
      <c r="P84" s="11" t="n">
        <f aca="false">IF(AND(B84&lt;&gt;"",ISNUMBER(C84),C84&gt;0),C84-O84,0)</f>
        <v>0</v>
      </c>
      <c r="Q84" s="12" t="str">
        <f aca="false">IF(AND(B84&lt;&gt;"",ISNUMBER(C84),C84&gt;0),O84/C84,"")</f>
        <v/>
      </c>
      <c r="R84" s="11" t="n">
        <f aca="false">IF(OR(H84="Y",I84&lt;&gt;"None"),IF(H84="Y",O84,0)+IF(I84="Lost, no response",Rates!$B$21,IF(I84="Responded and lost",Rates!$B$21+Rates!$B$22,IF(I84="Responded and won",Rates!$B$21,IF(I84="Smart Disputes win",Rates!$B$21+Rates!$B$23*C84,IF(I84="Smart Disputes loss",Rates!$B$21,0))))),0)</f>
        <v>0</v>
      </c>
      <c r="S84" s="11" t="n">
        <f aca="false">IF(AND(B84&lt;&gt;"",ISNUMBER(C84),C84&gt;0),C84*Rates!$B$24+Rates!$B$25,0)</f>
        <v>0</v>
      </c>
      <c r="T84" s="11" t="n">
        <f aca="false">IF(AND(B84&lt;&gt;"",ISNUMBER(C84),C84&gt;0),C84*Rates!$B$26+Rates!$B$27,0)</f>
        <v>0</v>
      </c>
      <c r="U84" s="11" t="n">
        <f aca="false">S84-O84</f>
        <v>0</v>
      </c>
    </row>
    <row r="85" customFormat="false" ht="15" hidden="false" customHeight="false" outlineLevel="0" collapsed="false">
      <c r="A85" s="9"/>
      <c r="B85" s="9"/>
      <c r="C85" s="10"/>
      <c r="D85" s="9"/>
      <c r="E85" s="9"/>
      <c r="F85" s="9"/>
      <c r="G85" s="9"/>
      <c r="H85" s="9"/>
      <c r="I85" s="9"/>
      <c r="J85" s="11" t="n">
        <f aca="false">IF(AND(B85&lt;&gt;"",ISNUMBER(C85),C85&gt;0),IF(ISNUMBER(INDEX(Rates!$D$5:$D$12,MATCH(B85,Rates!$A$5:$A$12,0))),MIN(C85*INDEX(Rates!$B$5:$B$12,MATCH(B85,Rates!$A$5:$A$12,0)),INDEX(Rates!$D$5:$D$12,MATCH(B85,Rates!$A$5:$A$12,0))),C85*INDEX(Rates!$B$5:$B$12,MATCH(B85,Rates!$A$5:$A$12,0)))+INDEX(Rates!$C$5:$C$12,MATCH(B85,Rates!$A$5:$A$12,0)),0)</f>
        <v>0</v>
      </c>
      <c r="K85" s="11" t="n">
        <f aca="false">IF(AND(B85&lt;&gt;"",ISNUMBER(C85),C85&gt;0),IF(AND(D85="Y",INDEX(Rates!$E$5:$E$12,MATCH(B85,Rates!$A$5:$A$12,0))="Y"),C85*Rates!$B$16,0),0)</f>
        <v>0</v>
      </c>
      <c r="L85" s="11" t="n">
        <f aca="false">IF(AND(AND(B85&lt;&gt;"",ISNUMBER(C85),C85&gt;0),E85="Y"),C85*Rates!$B$17,0)</f>
        <v>0</v>
      </c>
      <c r="M85" s="11" t="n">
        <f aca="false">IF(AND(AND(B85&lt;&gt;"",ISNUMBER(C85),C85&gt;0),F85="Y"),C85*Rates!$B$18,0)</f>
        <v>0</v>
      </c>
      <c r="N85" s="11" t="n">
        <f aca="false">IF(AND(B85&lt;&gt;"",ISNUMBER(C85),C85&gt;0),IF(G85="Stripe Invoicing (0.4%)",C85*Rates!$B$19,IF(G85="Post-payment invoice (0.4%, $2 cap)",MIN(C85*Rates!$B$19,Rates!$B$20),0)),0)</f>
        <v>0</v>
      </c>
      <c r="O85" s="11" t="n">
        <f aca="false">J85+K85+L85+M85+N85</f>
        <v>0</v>
      </c>
      <c r="P85" s="11" t="n">
        <f aca="false">IF(AND(B85&lt;&gt;"",ISNUMBER(C85),C85&gt;0),C85-O85,0)</f>
        <v>0</v>
      </c>
      <c r="Q85" s="12" t="str">
        <f aca="false">IF(AND(B85&lt;&gt;"",ISNUMBER(C85),C85&gt;0),O85/C85,"")</f>
        <v/>
      </c>
      <c r="R85" s="11" t="n">
        <f aca="false">IF(OR(H85="Y",I85&lt;&gt;"None"),IF(H85="Y",O85,0)+IF(I85="Lost, no response",Rates!$B$21,IF(I85="Responded and lost",Rates!$B$21+Rates!$B$22,IF(I85="Responded and won",Rates!$B$21,IF(I85="Smart Disputes win",Rates!$B$21+Rates!$B$23*C85,IF(I85="Smart Disputes loss",Rates!$B$21,0))))),0)</f>
        <v>0</v>
      </c>
      <c r="S85" s="11" t="n">
        <f aca="false">IF(AND(B85&lt;&gt;"",ISNUMBER(C85),C85&gt;0),C85*Rates!$B$24+Rates!$B$25,0)</f>
        <v>0</v>
      </c>
      <c r="T85" s="11" t="n">
        <f aca="false">IF(AND(B85&lt;&gt;"",ISNUMBER(C85),C85&gt;0),C85*Rates!$B$26+Rates!$B$27,0)</f>
        <v>0</v>
      </c>
      <c r="U85" s="11" t="n">
        <f aca="false">S85-O85</f>
        <v>0</v>
      </c>
    </row>
    <row r="86" customFormat="false" ht="15" hidden="false" customHeight="false" outlineLevel="0" collapsed="false">
      <c r="A86" s="9"/>
      <c r="B86" s="9"/>
      <c r="C86" s="10"/>
      <c r="D86" s="9"/>
      <c r="E86" s="9"/>
      <c r="F86" s="9"/>
      <c r="G86" s="9"/>
      <c r="H86" s="9"/>
      <c r="I86" s="9"/>
      <c r="J86" s="11" t="n">
        <f aca="false">IF(AND(B86&lt;&gt;"",ISNUMBER(C86),C86&gt;0),IF(ISNUMBER(INDEX(Rates!$D$5:$D$12,MATCH(B86,Rates!$A$5:$A$12,0))),MIN(C86*INDEX(Rates!$B$5:$B$12,MATCH(B86,Rates!$A$5:$A$12,0)),INDEX(Rates!$D$5:$D$12,MATCH(B86,Rates!$A$5:$A$12,0))),C86*INDEX(Rates!$B$5:$B$12,MATCH(B86,Rates!$A$5:$A$12,0)))+INDEX(Rates!$C$5:$C$12,MATCH(B86,Rates!$A$5:$A$12,0)),0)</f>
        <v>0</v>
      </c>
      <c r="K86" s="11" t="n">
        <f aca="false">IF(AND(B86&lt;&gt;"",ISNUMBER(C86),C86&gt;0),IF(AND(D86="Y",INDEX(Rates!$E$5:$E$12,MATCH(B86,Rates!$A$5:$A$12,0))="Y"),C86*Rates!$B$16,0),0)</f>
        <v>0</v>
      </c>
      <c r="L86" s="11" t="n">
        <f aca="false">IF(AND(AND(B86&lt;&gt;"",ISNUMBER(C86),C86&gt;0),E86="Y"),C86*Rates!$B$17,0)</f>
        <v>0</v>
      </c>
      <c r="M86" s="11" t="n">
        <f aca="false">IF(AND(AND(B86&lt;&gt;"",ISNUMBER(C86),C86&gt;0),F86="Y"),C86*Rates!$B$18,0)</f>
        <v>0</v>
      </c>
      <c r="N86" s="11" t="n">
        <f aca="false">IF(AND(B86&lt;&gt;"",ISNUMBER(C86),C86&gt;0),IF(G86="Stripe Invoicing (0.4%)",C86*Rates!$B$19,IF(G86="Post-payment invoice (0.4%, $2 cap)",MIN(C86*Rates!$B$19,Rates!$B$20),0)),0)</f>
        <v>0</v>
      </c>
      <c r="O86" s="11" t="n">
        <f aca="false">J86+K86+L86+M86+N86</f>
        <v>0</v>
      </c>
      <c r="P86" s="11" t="n">
        <f aca="false">IF(AND(B86&lt;&gt;"",ISNUMBER(C86),C86&gt;0),C86-O86,0)</f>
        <v>0</v>
      </c>
      <c r="Q86" s="12" t="str">
        <f aca="false">IF(AND(B86&lt;&gt;"",ISNUMBER(C86),C86&gt;0),O86/C86,"")</f>
        <v/>
      </c>
      <c r="R86" s="11" t="n">
        <f aca="false">IF(OR(H86="Y",I86&lt;&gt;"None"),IF(H86="Y",O86,0)+IF(I86="Lost, no response",Rates!$B$21,IF(I86="Responded and lost",Rates!$B$21+Rates!$B$22,IF(I86="Responded and won",Rates!$B$21,IF(I86="Smart Disputes win",Rates!$B$21+Rates!$B$23*C86,IF(I86="Smart Disputes loss",Rates!$B$21,0))))),0)</f>
        <v>0</v>
      </c>
      <c r="S86" s="11" t="n">
        <f aca="false">IF(AND(B86&lt;&gt;"",ISNUMBER(C86),C86&gt;0),C86*Rates!$B$24+Rates!$B$25,0)</f>
        <v>0</v>
      </c>
      <c r="T86" s="11" t="n">
        <f aca="false">IF(AND(B86&lt;&gt;"",ISNUMBER(C86),C86&gt;0),C86*Rates!$B$26+Rates!$B$27,0)</f>
        <v>0</v>
      </c>
      <c r="U86" s="11" t="n">
        <f aca="false">S86-O86</f>
        <v>0</v>
      </c>
    </row>
    <row r="87" customFormat="false" ht="15" hidden="false" customHeight="false" outlineLevel="0" collapsed="false">
      <c r="A87" s="9"/>
      <c r="B87" s="9"/>
      <c r="C87" s="10"/>
      <c r="D87" s="9"/>
      <c r="E87" s="9"/>
      <c r="F87" s="9"/>
      <c r="G87" s="9"/>
      <c r="H87" s="9"/>
      <c r="I87" s="9"/>
      <c r="J87" s="11" t="n">
        <f aca="false">IF(AND(B87&lt;&gt;"",ISNUMBER(C87),C87&gt;0),IF(ISNUMBER(INDEX(Rates!$D$5:$D$12,MATCH(B87,Rates!$A$5:$A$12,0))),MIN(C87*INDEX(Rates!$B$5:$B$12,MATCH(B87,Rates!$A$5:$A$12,0)),INDEX(Rates!$D$5:$D$12,MATCH(B87,Rates!$A$5:$A$12,0))),C87*INDEX(Rates!$B$5:$B$12,MATCH(B87,Rates!$A$5:$A$12,0)))+INDEX(Rates!$C$5:$C$12,MATCH(B87,Rates!$A$5:$A$12,0)),0)</f>
        <v>0</v>
      </c>
      <c r="K87" s="11" t="n">
        <f aca="false">IF(AND(B87&lt;&gt;"",ISNUMBER(C87),C87&gt;0),IF(AND(D87="Y",INDEX(Rates!$E$5:$E$12,MATCH(B87,Rates!$A$5:$A$12,0))="Y"),C87*Rates!$B$16,0),0)</f>
        <v>0</v>
      </c>
      <c r="L87" s="11" t="n">
        <f aca="false">IF(AND(AND(B87&lt;&gt;"",ISNUMBER(C87),C87&gt;0),E87="Y"),C87*Rates!$B$17,0)</f>
        <v>0</v>
      </c>
      <c r="M87" s="11" t="n">
        <f aca="false">IF(AND(AND(B87&lt;&gt;"",ISNUMBER(C87),C87&gt;0),F87="Y"),C87*Rates!$B$18,0)</f>
        <v>0</v>
      </c>
      <c r="N87" s="11" t="n">
        <f aca="false">IF(AND(B87&lt;&gt;"",ISNUMBER(C87),C87&gt;0),IF(G87="Stripe Invoicing (0.4%)",C87*Rates!$B$19,IF(G87="Post-payment invoice (0.4%, $2 cap)",MIN(C87*Rates!$B$19,Rates!$B$20),0)),0)</f>
        <v>0</v>
      </c>
      <c r="O87" s="11" t="n">
        <f aca="false">J87+K87+L87+M87+N87</f>
        <v>0</v>
      </c>
      <c r="P87" s="11" t="n">
        <f aca="false">IF(AND(B87&lt;&gt;"",ISNUMBER(C87),C87&gt;0),C87-O87,0)</f>
        <v>0</v>
      </c>
      <c r="Q87" s="12" t="str">
        <f aca="false">IF(AND(B87&lt;&gt;"",ISNUMBER(C87),C87&gt;0),O87/C87,"")</f>
        <v/>
      </c>
      <c r="R87" s="11" t="n">
        <f aca="false">IF(OR(H87="Y",I87&lt;&gt;"None"),IF(H87="Y",O87,0)+IF(I87="Lost, no response",Rates!$B$21,IF(I87="Responded and lost",Rates!$B$21+Rates!$B$22,IF(I87="Responded and won",Rates!$B$21,IF(I87="Smart Disputes win",Rates!$B$21+Rates!$B$23*C87,IF(I87="Smart Disputes loss",Rates!$B$21,0))))),0)</f>
        <v>0</v>
      </c>
      <c r="S87" s="11" t="n">
        <f aca="false">IF(AND(B87&lt;&gt;"",ISNUMBER(C87),C87&gt;0),C87*Rates!$B$24+Rates!$B$25,0)</f>
        <v>0</v>
      </c>
      <c r="T87" s="11" t="n">
        <f aca="false">IF(AND(B87&lt;&gt;"",ISNUMBER(C87),C87&gt;0),C87*Rates!$B$26+Rates!$B$27,0)</f>
        <v>0</v>
      </c>
      <c r="U87" s="11" t="n">
        <f aca="false">S87-O87</f>
        <v>0</v>
      </c>
    </row>
    <row r="88" customFormat="false" ht="15" hidden="false" customHeight="false" outlineLevel="0" collapsed="false">
      <c r="A88" s="9"/>
      <c r="B88" s="9"/>
      <c r="C88" s="10"/>
      <c r="D88" s="9"/>
      <c r="E88" s="9"/>
      <c r="F88" s="9"/>
      <c r="G88" s="9"/>
      <c r="H88" s="9"/>
      <c r="I88" s="9"/>
      <c r="J88" s="11" t="n">
        <f aca="false">IF(AND(B88&lt;&gt;"",ISNUMBER(C88),C88&gt;0),IF(ISNUMBER(INDEX(Rates!$D$5:$D$12,MATCH(B88,Rates!$A$5:$A$12,0))),MIN(C88*INDEX(Rates!$B$5:$B$12,MATCH(B88,Rates!$A$5:$A$12,0)),INDEX(Rates!$D$5:$D$12,MATCH(B88,Rates!$A$5:$A$12,0))),C88*INDEX(Rates!$B$5:$B$12,MATCH(B88,Rates!$A$5:$A$12,0)))+INDEX(Rates!$C$5:$C$12,MATCH(B88,Rates!$A$5:$A$12,0)),0)</f>
        <v>0</v>
      </c>
      <c r="K88" s="11" t="n">
        <f aca="false">IF(AND(B88&lt;&gt;"",ISNUMBER(C88),C88&gt;0),IF(AND(D88="Y",INDEX(Rates!$E$5:$E$12,MATCH(B88,Rates!$A$5:$A$12,0))="Y"),C88*Rates!$B$16,0),0)</f>
        <v>0</v>
      </c>
      <c r="L88" s="11" t="n">
        <f aca="false">IF(AND(AND(B88&lt;&gt;"",ISNUMBER(C88),C88&gt;0),E88="Y"),C88*Rates!$B$17,0)</f>
        <v>0</v>
      </c>
      <c r="M88" s="11" t="n">
        <f aca="false">IF(AND(AND(B88&lt;&gt;"",ISNUMBER(C88),C88&gt;0),F88="Y"),C88*Rates!$B$18,0)</f>
        <v>0</v>
      </c>
      <c r="N88" s="11" t="n">
        <f aca="false">IF(AND(B88&lt;&gt;"",ISNUMBER(C88),C88&gt;0),IF(G88="Stripe Invoicing (0.4%)",C88*Rates!$B$19,IF(G88="Post-payment invoice (0.4%, $2 cap)",MIN(C88*Rates!$B$19,Rates!$B$20),0)),0)</f>
        <v>0</v>
      </c>
      <c r="O88" s="11" t="n">
        <f aca="false">J88+K88+L88+M88+N88</f>
        <v>0</v>
      </c>
      <c r="P88" s="11" t="n">
        <f aca="false">IF(AND(B88&lt;&gt;"",ISNUMBER(C88),C88&gt;0),C88-O88,0)</f>
        <v>0</v>
      </c>
      <c r="Q88" s="12" t="str">
        <f aca="false">IF(AND(B88&lt;&gt;"",ISNUMBER(C88),C88&gt;0),O88/C88,"")</f>
        <v/>
      </c>
      <c r="R88" s="11" t="n">
        <f aca="false">IF(OR(H88="Y",I88&lt;&gt;"None"),IF(H88="Y",O88,0)+IF(I88="Lost, no response",Rates!$B$21,IF(I88="Responded and lost",Rates!$B$21+Rates!$B$22,IF(I88="Responded and won",Rates!$B$21,IF(I88="Smart Disputes win",Rates!$B$21+Rates!$B$23*C88,IF(I88="Smart Disputes loss",Rates!$B$21,0))))),0)</f>
        <v>0</v>
      </c>
      <c r="S88" s="11" t="n">
        <f aca="false">IF(AND(B88&lt;&gt;"",ISNUMBER(C88),C88&gt;0),C88*Rates!$B$24+Rates!$B$25,0)</f>
        <v>0</v>
      </c>
      <c r="T88" s="11" t="n">
        <f aca="false">IF(AND(B88&lt;&gt;"",ISNUMBER(C88),C88&gt;0),C88*Rates!$B$26+Rates!$B$27,0)</f>
        <v>0</v>
      </c>
      <c r="U88" s="11" t="n">
        <f aca="false">S88-O88</f>
        <v>0</v>
      </c>
    </row>
    <row r="89" customFormat="false" ht="15" hidden="false" customHeight="false" outlineLevel="0" collapsed="false">
      <c r="A89" s="9"/>
      <c r="B89" s="9"/>
      <c r="C89" s="10"/>
      <c r="D89" s="9"/>
      <c r="E89" s="9"/>
      <c r="F89" s="9"/>
      <c r="G89" s="9"/>
      <c r="H89" s="9"/>
      <c r="I89" s="9"/>
      <c r="J89" s="11" t="n">
        <f aca="false">IF(AND(B89&lt;&gt;"",ISNUMBER(C89),C89&gt;0),IF(ISNUMBER(INDEX(Rates!$D$5:$D$12,MATCH(B89,Rates!$A$5:$A$12,0))),MIN(C89*INDEX(Rates!$B$5:$B$12,MATCH(B89,Rates!$A$5:$A$12,0)),INDEX(Rates!$D$5:$D$12,MATCH(B89,Rates!$A$5:$A$12,0))),C89*INDEX(Rates!$B$5:$B$12,MATCH(B89,Rates!$A$5:$A$12,0)))+INDEX(Rates!$C$5:$C$12,MATCH(B89,Rates!$A$5:$A$12,0)),0)</f>
        <v>0</v>
      </c>
      <c r="K89" s="11" t="n">
        <f aca="false">IF(AND(B89&lt;&gt;"",ISNUMBER(C89),C89&gt;0),IF(AND(D89="Y",INDEX(Rates!$E$5:$E$12,MATCH(B89,Rates!$A$5:$A$12,0))="Y"),C89*Rates!$B$16,0),0)</f>
        <v>0</v>
      </c>
      <c r="L89" s="11" t="n">
        <f aca="false">IF(AND(AND(B89&lt;&gt;"",ISNUMBER(C89),C89&gt;0),E89="Y"),C89*Rates!$B$17,0)</f>
        <v>0</v>
      </c>
      <c r="M89" s="11" t="n">
        <f aca="false">IF(AND(AND(B89&lt;&gt;"",ISNUMBER(C89),C89&gt;0),F89="Y"),C89*Rates!$B$18,0)</f>
        <v>0</v>
      </c>
      <c r="N89" s="11" t="n">
        <f aca="false">IF(AND(B89&lt;&gt;"",ISNUMBER(C89),C89&gt;0),IF(G89="Stripe Invoicing (0.4%)",C89*Rates!$B$19,IF(G89="Post-payment invoice (0.4%, $2 cap)",MIN(C89*Rates!$B$19,Rates!$B$20),0)),0)</f>
        <v>0</v>
      </c>
      <c r="O89" s="11" t="n">
        <f aca="false">J89+K89+L89+M89+N89</f>
        <v>0</v>
      </c>
      <c r="P89" s="11" t="n">
        <f aca="false">IF(AND(B89&lt;&gt;"",ISNUMBER(C89),C89&gt;0),C89-O89,0)</f>
        <v>0</v>
      </c>
      <c r="Q89" s="12" t="str">
        <f aca="false">IF(AND(B89&lt;&gt;"",ISNUMBER(C89),C89&gt;0),O89/C89,"")</f>
        <v/>
      </c>
      <c r="R89" s="11" t="n">
        <f aca="false">IF(OR(H89="Y",I89&lt;&gt;"None"),IF(H89="Y",O89,0)+IF(I89="Lost, no response",Rates!$B$21,IF(I89="Responded and lost",Rates!$B$21+Rates!$B$22,IF(I89="Responded and won",Rates!$B$21,IF(I89="Smart Disputes win",Rates!$B$21+Rates!$B$23*C89,IF(I89="Smart Disputes loss",Rates!$B$21,0))))),0)</f>
        <v>0</v>
      </c>
      <c r="S89" s="11" t="n">
        <f aca="false">IF(AND(B89&lt;&gt;"",ISNUMBER(C89),C89&gt;0),C89*Rates!$B$24+Rates!$B$25,0)</f>
        <v>0</v>
      </c>
      <c r="T89" s="11" t="n">
        <f aca="false">IF(AND(B89&lt;&gt;"",ISNUMBER(C89),C89&gt;0),C89*Rates!$B$26+Rates!$B$27,0)</f>
        <v>0</v>
      </c>
      <c r="U89" s="11" t="n">
        <f aca="false">S89-O89</f>
        <v>0</v>
      </c>
    </row>
    <row r="90" customFormat="false" ht="15" hidden="false" customHeight="false" outlineLevel="0" collapsed="false">
      <c r="A90" s="9"/>
      <c r="B90" s="9"/>
      <c r="C90" s="10"/>
      <c r="D90" s="9"/>
      <c r="E90" s="9"/>
      <c r="F90" s="9"/>
      <c r="G90" s="9"/>
      <c r="H90" s="9"/>
      <c r="I90" s="9"/>
      <c r="J90" s="11" t="n">
        <f aca="false">IF(AND(B90&lt;&gt;"",ISNUMBER(C90),C90&gt;0),IF(ISNUMBER(INDEX(Rates!$D$5:$D$12,MATCH(B90,Rates!$A$5:$A$12,0))),MIN(C90*INDEX(Rates!$B$5:$B$12,MATCH(B90,Rates!$A$5:$A$12,0)),INDEX(Rates!$D$5:$D$12,MATCH(B90,Rates!$A$5:$A$12,0))),C90*INDEX(Rates!$B$5:$B$12,MATCH(B90,Rates!$A$5:$A$12,0)))+INDEX(Rates!$C$5:$C$12,MATCH(B90,Rates!$A$5:$A$12,0)),0)</f>
        <v>0</v>
      </c>
      <c r="K90" s="11" t="n">
        <f aca="false">IF(AND(B90&lt;&gt;"",ISNUMBER(C90),C90&gt;0),IF(AND(D90="Y",INDEX(Rates!$E$5:$E$12,MATCH(B90,Rates!$A$5:$A$12,0))="Y"),C90*Rates!$B$16,0),0)</f>
        <v>0</v>
      </c>
      <c r="L90" s="11" t="n">
        <f aca="false">IF(AND(AND(B90&lt;&gt;"",ISNUMBER(C90),C90&gt;0),E90="Y"),C90*Rates!$B$17,0)</f>
        <v>0</v>
      </c>
      <c r="M90" s="11" t="n">
        <f aca="false">IF(AND(AND(B90&lt;&gt;"",ISNUMBER(C90),C90&gt;0),F90="Y"),C90*Rates!$B$18,0)</f>
        <v>0</v>
      </c>
      <c r="N90" s="11" t="n">
        <f aca="false">IF(AND(B90&lt;&gt;"",ISNUMBER(C90),C90&gt;0),IF(G90="Stripe Invoicing (0.4%)",C90*Rates!$B$19,IF(G90="Post-payment invoice (0.4%, $2 cap)",MIN(C90*Rates!$B$19,Rates!$B$20),0)),0)</f>
        <v>0</v>
      </c>
      <c r="O90" s="11" t="n">
        <f aca="false">J90+K90+L90+M90+N90</f>
        <v>0</v>
      </c>
      <c r="P90" s="11" t="n">
        <f aca="false">IF(AND(B90&lt;&gt;"",ISNUMBER(C90),C90&gt;0),C90-O90,0)</f>
        <v>0</v>
      </c>
      <c r="Q90" s="12" t="str">
        <f aca="false">IF(AND(B90&lt;&gt;"",ISNUMBER(C90),C90&gt;0),O90/C90,"")</f>
        <v/>
      </c>
      <c r="R90" s="11" t="n">
        <f aca="false">IF(OR(H90="Y",I90&lt;&gt;"None"),IF(H90="Y",O90,0)+IF(I90="Lost, no response",Rates!$B$21,IF(I90="Responded and lost",Rates!$B$21+Rates!$B$22,IF(I90="Responded and won",Rates!$B$21,IF(I90="Smart Disputes win",Rates!$B$21+Rates!$B$23*C90,IF(I90="Smart Disputes loss",Rates!$B$21,0))))),0)</f>
        <v>0</v>
      </c>
      <c r="S90" s="11" t="n">
        <f aca="false">IF(AND(B90&lt;&gt;"",ISNUMBER(C90),C90&gt;0),C90*Rates!$B$24+Rates!$B$25,0)</f>
        <v>0</v>
      </c>
      <c r="T90" s="11" t="n">
        <f aca="false">IF(AND(B90&lt;&gt;"",ISNUMBER(C90),C90&gt;0),C90*Rates!$B$26+Rates!$B$27,0)</f>
        <v>0</v>
      </c>
      <c r="U90" s="11" t="n">
        <f aca="false">S90-O90</f>
        <v>0</v>
      </c>
    </row>
    <row r="91" customFormat="false" ht="15" hidden="false" customHeight="false" outlineLevel="0" collapsed="false">
      <c r="A91" s="9"/>
      <c r="B91" s="9"/>
      <c r="C91" s="10"/>
      <c r="D91" s="9"/>
      <c r="E91" s="9"/>
      <c r="F91" s="9"/>
      <c r="G91" s="9"/>
      <c r="H91" s="9"/>
      <c r="I91" s="9"/>
      <c r="J91" s="11" t="n">
        <f aca="false">IF(AND(B91&lt;&gt;"",ISNUMBER(C91),C91&gt;0),IF(ISNUMBER(INDEX(Rates!$D$5:$D$12,MATCH(B91,Rates!$A$5:$A$12,0))),MIN(C91*INDEX(Rates!$B$5:$B$12,MATCH(B91,Rates!$A$5:$A$12,0)),INDEX(Rates!$D$5:$D$12,MATCH(B91,Rates!$A$5:$A$12,0))),C91*INDEX(Rates!$B$5:$B$12,MATCH(B91,Rates!$A$5:$A$12,0)))+INDEX(Rates!$C$5:$C$12,MATCH(B91,Rates!$A$5:$A$12,0)),0)</f>
        <v>0</v>
      </c>
      <c r="K91" s="11" t="n">
        <f aca="false">IF(AND(B91&lt;&gt;"",ISNUMBER(C91),C91&gt;0),IF(AND(D91="Y",INDEX(Rates!$E$5:$E$12,MATCH(B91,Rates!$A$5:$A$12,0))="Y"),C91*Rates!$B$16,0),0)</f>
        <v>0</v>
      </c>
      <c r="L91" s="11" t="n">
        <f aca="false">IF(AND(AND(B91&lt;&gt;"",ISNUMBER(C91),C91&gt;0),E91="Y"),C91*Rates!$B$17,0)</f>
        <v>0</v>
      </c>
      <c r="M91" s="11" t="n">
        <f aca="false">IF(AND(AND(B91&lt;&gt;"",ISNUMBER(C91),C91&gt;0),F91="Y"),C91*Rates!$B$18,0)</f>
        <v>0</v>
      </c>
      <c r="N91" s="11" t="n">
        <f aca="false">IF(AND(B91&lt;&gt;"",ISNUMBER(C91),C91&gt;0),IF(G91="Stripe Invoicing (0.4%)",C91*Rates!$B$19,IF(G91="Post-payment invoice (0.4%, $2 cap)",MIN(C91*Rates!$B$19,Rates!$B$20),0)),0)</f>
        <v>0</v>
      </c>
      <c r="O91" s="11" t="n">
        <f aca="false">J91+K91+L91+M91+N91</f>
        <v>0</v>
      </c>
      <c r="P91" s="11" t="n">
        <f aca="false">IF(AND(B91&lt;&gt;"",ISNUMBER(C91),C91&gt;0),C91-O91,0)</f>
        <v>0</v>
      </c>
      <c r="Q91" s="12" t="str">
        <f aca="false">IF(AND(B91&lt;&gt;"",ISNUMBER(C91),C91&gt;0),O91/C91,"")</f>
        <v/>
      </c>
      <c r="R91" s="11" t="n">
        <f aca="false">IF(OR(H91="Y",I91&lt;&gt;"None"),IF(H91="Y",O91,0)+IF(I91="Lost, no response",Rates!$B$21,IF(I91="Responded and lost",Rates!$B$21+Rates!$B$22,IF(I91="Responded and won",Rates!$B$21,IF(I91="Smart Disputes win",Rates!$B$21+Rates!$B$23*C91,IF(I91="Smart Disputes loss",Rates!$B$21,0))))),0)</f>
        <v>0</v>
      </c>
      <c r="S91" s="11" t="n">
        <f aca="false">IF(AND(B91&lt;&gt;"",ISNUMBER(C91),C91&gt;0),C91*Rates!$B$24+Rates!$B$25,0)</f>
        <v>0</v>
      </c>
      <c r="T91" s="11" t="n">
        <f aca="false">IF(AND(B91&lt;&gt;"",ISNUMBER(C91),C91&gt;0),C91*Rates!$B$26+Rates!$B$27,0)</f>
        <v>0</v>
      </c>
      <c r="U91" s="11" t="n">
        <f aca="false">S91-O91</f>
        <v>0</v>
      </c>
    </row>
    <row r="92" customFormat="false" ht="15" hidden="false" customHeight="false" outlineLevel="0" collapsed="false">
      <c r="A92" s="9"/>
      <c r="B92" s="9"/>
      <c r="C92" s="10"/>
      <c r="D92" s="9"/>
      <c r="E92" s="9"/>
      <c r="F92" s="9"/>
      <c r="G92" s="9"/>
      <c r="H92" s="9"/>
      <c r="I92" s="9"/>
      <c r="J92" s="11" t="n">
        <f aca="false">IF(AND(B92&lt;&gt;"",ISNUMBER(C92),C92&gt;0),IF(ISNUMBER(INDEX(Rates!$D$5:$D$12,MATCH(B92,Rates!$A$5:$A$12,0))),MIN(C92*INDEX(Rates!$B$5:$B$12,MATCH(B92,Rates!$A$5:$A$12,0)),INDEX(Rates!$D$5:$D$12,MATCH(B92,Rates!$A$5:$A$12,0))),C92*INDEX(Rates!$B$5:$B$12,MATCH(B92,Rates!$A$5:$A$12,0)))+INDEX(Rates!$C$5:$C$12,MATCH(B92,Rates!$A$5:$A$12,0)),0)</f>
        <v>0</v>
      </c>
      <c r="K92" s="11" t="n">
        <f aca="false">IF(AND(B92&lt;&gt;"",ISNUMBER(C92),C92&gt;0),IF(AND(D92="Y",INDEX(Rates!$E$5:$E$12,MATCH(B92,Rates!$A$5:$A$12,0))="Y"),C92*Rates!$B$16,0),0)</f>
        <v>0</v>
      </c>
      <c r="L92" s="11" t="n">
        <f aca="false">IF(AND(AND(B92&lt;&gt;"",ISNUMBER(C92),C92&gt;0),E92="Y"),C92*Rates!$B$17,0)</f>
        <v>0</v>
      </c>
      <c r="M92" s="11" t="n">
        <f aca="false">IF(AND(AND(B92&lt;&gt;"",ISNUMBER(C92),C92&gt;0),F92="Y"),C92*Rates!$B$18,0)</f>
        <v>0</v>
      </c>
      <c r="N92" s="11" t="n">
        <f aca="false">IF(AND(B92&lt;&gt;"",ISNUMBER(C92),C92&gt;0),IF(G92="Stripe Invoicing (0.4%)",C92*Rates!$B$19,IF(G92="Post-payment invoice (0.4%, $2 cap)",MIN(C92*Rates!$B$19,Rates!$B$20),0)),0)</f>
        <v>0</v>
      </c>
      <c r="O92" s="11" t="n">
        <f aca="false">J92+K92+L92+M92+N92</f>
        <v>0</v>
      </c>
      <c r="P92" s="11" t="n">
        <f aca="false">IF(AND(B92&lt;&gt;"",ISNUMBER(C92),C92&gt;0),C92-O92,0)</f>
        <v>0</v>
      </c>
      <c r="Q92" s="12" t="str">
        <f aca="false">IF(AND(B92&lt;&gt;"",ISNUMBER(C92),C92&gt;0),O92/C92,"")</f>
        <v/>
      </c>
      <c r="R92" s="11" t="n">
        <f aca="false">IF(OR(H92="Y",I92&lt;&gt;"None"),IF(H92="Y",O92,0)+IF(I92="Lost, no response",Rates!$B$21,IF(I92="Responded and lost",Rates!$B$21+Rates!$B$22,IF(I92="Responded and won",Rates!$B$21,IF(I92="Smart Disputes win",Rates!$B$21+Rates!$B$23*C92,IF(I92="Smart Disputes loss",Rates!$B$21,0))))),0)</f>
        <v>0</v>
      </c>
      <c r="S92" s="11" t="n">
        <f aca="false">IF(AND(B92&lt;&gt;"",ISNUMBER(C92),C92&gt;0),C92*Rates!$B$24+Rates!$B$25,0)</f>
        <v>0</v>
      </c>
      <c r="T92" s="11" t="n">
        <f aca="false">IF(AND(B92&lt;&gt;"",ISNUMBER(C92),C92&gt;0),C92*Rates!$B$26+Rates!$B$27,0)</f>
        <v>0</v>
      </c>
      <c r="U92" s="11" t="n">
        <f aca="false">S92-O92</f>
        <v>0</v>
      </c>
    </row>
    <row r="93" customFormat="false" ht="15" hidden="false" customHeight="false" outlineLevel="0" collapsed="false">
      <c r="A93" s="9"/>
      <c r="B93" s="9"/>
      <c r="C93" s="10"/>
      <c r="D93" s="9"/>
      <c r="E93" s="9"/>
      <c r="F93" s="9"/>
      <c r="G93" s="9"/>
      <c r="H93" s="9"/>
      <c r="I93" s="9"/>
      <c r="J93" s="11" t="n">
        <f aca="false">IF(AND(B93&lt;&gt;"",ISNUMBER(C93),C93&gt;0),IF(ISNUMBER(INDEX(Rates!$D$5:$D$12,MATCH(B93,Rates!$A$5:$A$12,0))),MIN(C93*INDEX(Rates!$B$5:$B$12,MATCH(B93,Rates!$A$5:$A$12,0)),INDEX(Rates!$D$5:$D$12,MATCH(B93,Rates!$A$5:$A$12,0))),C93*INDEX(Rates!$B$5:$B$12,MATCH(B93,Rates!$A$5:$A$12,0)))+INDEX(Rates!$C$5:$C$12,MATCH(B93,Rates!$A$5:$A$12,0)),0)</f>
        <v>0</v>
      </c>
      <c r="K93" s="11" t="n">
        <f aca="false">IF(AND(B93&lt;&gt;"",ISNUMBER(C93),C93&gt;0),IF(AND(D93="Y",INDEX(Rates!$E$5:$E$12,MATCH(B93,Rates!$A$5:$A$12,0))="Y"),C93*Rates!$B$16,0),0)</f>
        <v>0</v>
      </c>
      <c r="L93" s="11" t="n">
        <f aca="false">IF(AND(AND(B93&lt;&gt;"",ISNUMBER(C93),C93&gt;0),E93="Y"),C93*Rates!$B$17,0)</f>
        <v>0</v>
      </c>
      <c r="M93" s="11" t="n">
        <f aca="false">IF(AND(AND(B93&lt;&gt;"",ISNUMBER(C93),C93&gt;0),F93="Y"),C93*Rates!$B$18,0)</f>
        <v>0</v>
      </c>
      <c r="N93" s="11" t="n">
        <f aca="false">IF(AND(B93&lt;&gt;"",ISNUMBER(C93),C93&gt;0),IF(G93="Stripe Invoicing (0.4%)",C93*Rates!$B$19,IF(G93="Post-payment invoice (0.4%, $2 cap)",MIN(C93*Rates!$B$19,Rates!$B$20),0)),0)</f>
        <v>0</v>
      </c>
      <c r="O93" s="11" t="n">
        <f aca="false">J93+K93+L93+M93+N93</f>
        <v>0</v>
      </c>
      <c r="P93" s="11" t="n">
        <f aca="false">IF(AND(B93&lt;&gt;"",ISNUMBER(C93),C93&gt;0),C93-O93,0)</f>
        <v>0</v>
      </c>
      <c r="Q93" s="12" t="str">
        <f aca="false">IF(AND(B93&lt;&gt;"",ISNUMBER(C93),C93&gt;0),O93/C93,"")</f>
        <v/>
      </c>
      <c r="R93" s="11" t="n">
        <f aca="false">IF(OR(H93="Y",I93&lt;&gt;"None"),IF(H93="Y",O93,0)+IF(I93="Lost, no response",Rates!$B$21,IF(I93="Responded and lost",Rates!$B$21+Rates!$B$22,IF(I93="Responded and won",Rates!$B$21,IF(I93="Smart Disputes win",Rates!$B$21+Rates!$B$23*C93,IF(I93="Smart Disputes loss",Rates!$B$21,0))))),0)</f>
        <v>0</v>
      </c>
      <c r="S93" s="11" t="n">
        <f aca="false">IF(AND(B93&lt;&gt;"",ISNUMBER(C93),C93&gt;0),C93*Rates!$B$24+Rates!$B$25,0)</f>
        <v>0</v>
      </c>
      <c r="T93" s="11" t="n">
        <f aca="false">IF(AND(B93&lt;&gt;"",ISNUMBER(C93),C93&gt;0),C93*Rates!$B$26+Rates!$B$27,0)</f>
        <v>0</v>
      </c>
      <c r="U93" s="11" t="n">
        <f aca="false">S93-O93</f>
        <v>0</v>
      </c>
    </row>
    <row r="94" customFormat="false" ht="15" hidden="false" customHeight="false" outlineLevel="0" collapsed="false">
      <c r="A94" s="9"/>
      <c r="B94" s="9"/>
      <c r="C94" s="10"/>
      <c r="D94" s="9"/>
      <c r="E94" s="9"/>
      <c r="F94" s="9"/>
      <c r="G94" s="9"/>
      <c r="H94" s="9"/>
      <c r="I94" s="9"/>
      <c r="J94" s="11" t="n">
        <f aca="false">IF(AND(B94&lt;&gt;"",ISNUMBER(C94),C94&gt;0),IF(ISNUMBER(INDEX(Rates!$D$5:$D$12,MATCH(B94,Rates!$A$5:$A$12,0))),MIN(C94*INDEX(Rates!$B$5:$B$12,MATCH(B94,Rates!$A$5:$A$12,0)),INDEX(Rates!$D$5:$D$12,MATCH(B94,Rates!$A$5:$A$12,0))),C94*INDEX(Rates!$B$5:$B$12,MATCH(B94,Rates!$A$5:$A$12,0)))+INDEX(Rates!$C$5:$C$12,MATCH(B94,Rates!$A$5:$A$12,0)),0)</f>
        <v>0</v>
      </c>
      <c r="K94" s="11" t="n">
        <f aca="false">IF(AND(B94&lt;&gt;"",ISNUMBER(C94),C94&gt;0),IF(AND(D94="Y",INDEX(Rates!$E$5:$E$12,MATCH(B94,Rates!$A$5:$A$12,0))="Y"),C94*Rates!$B$16,0),0)</f>
        <v>0</v>
      </c>
      <c r="L94" s="11" t="n">
        <f aca="false">IF(AND(AND(B94&lt;&gt;"",ISNUMBER(C94),C94&gt;0),E94="Y"),C94*Rates!$B$17,0)</f>
        <v>0</v>
      </c>
      <c r="M94" s="11" t="n">
        <f aca="false">IF(AND(AND(B94&lt;&gt;"",ISNUMBER(C94),C94&gt;0),F94="Y"),C94*Rates!$B$18,0)</f>
        <v>0</v>
      </c>
      <c r="N94" s="11" t="n">
        <f aca="false">IF(AND(B94&lt;&gt;"",ISNUMBER(C94),C94&gt;0),IF(G94="Stripe Invoicing (0.4%)",C94*Rates!$B$19,IF(G94="Post-payment invoice (0.4%, $2 cap)",MIN(C94*Rates!$B$19,Rates!$B$20),0)),0)</f>
        <v>0</v>
      </c>
      <c r="O94" s="11" t="n">
        <f aca="false">J94+K94+L94+M94+N94</f>
        <v>0</v>
      </c>
      <c r="P94" s="11" t="n">
        <f aca="false">IF(AND(B94&lt;&gt;"",ISNUMBER(C94),C94&gt;0),C94-O94,0)</f>
        <v>0</v>
      </c>
      <c r="Q94" s="12" t="str">
        <f aca="false">IF(AND(B94&lt;&gt;"",ISNUMBER(C94),C94&gt;0),O94/C94,"")</f>
        <v/>
      </c>
      <c r="R94" s="11" t="n">
        <f aca="false">IF(OR(H94="Y",I94&lt;&gt;"None"),IF(H94="Y",O94,0)+IF(I94="Lost, no response",Rates!$B$21,IF(I94="Responded and lost",Rates!$B$21+Rates!$B$22,IF(I94="Responded and won",Rates!$B$21,IF(I94="Smart Disputes win",Rates!$B$21+Rates!$B$23*C94,IF(I94="Smart Disputes loss",Rates!$B$21,0))))),0)</f>
        <v>0</v>
      </c>
      <c r="S94" s="11" t="n">
        <f aca="false">IF(AND(B94&lt;&gt;"",ISNUMBER(C94),C94&gt;0),C94*Rates!$B$24+Rates!$B$25,0)</f>
        <v>0</v>
      </c>
      <c r="T94" s="11" t="n">
        <f aca="false">IF(AND(B94&lt;&gt;"",ISNUMBER(C94),C94&gt;0),C94*Rates!$B$26+Rates!$B$27,0)</f>
        <v>0</v>
      </c>
      <c r="U94" s="11" t="n">
        <f aca="false">S94-O94</f>
        <v>0</v>
      </c>
    </row>
    <row r="95" customFormat="false" ht="15" hidden="false" customHeight="false" outlineLevel="0" collapsed="false">
      <c r="A95" s="9"/>
      <c r="B95" s="9"/>
      <c r="C95" s="10"/>
      <c r="D95" s="9"/>
      <c r="E95" s="9"/>
      <c r="F95" s="9"/>
      <c r="G95" s="9"/>
      <c r="H95" s="9"/>
      <c r="I95" s="9"/>
      <c r="J95" s="11" t="n">
        <f aca="false">IF(AND(B95&lt;&gt;"",ISNUMBER(C95),C95&gt;0),IF(ISNUMBER(INDEX(Rates!$D$5:$D$12,MATCH(B95,Rates!$A$5:$A$12,0))),MIN(C95*INDEX(Rates!$B$5:$B$12,MATCH(B95,Rates!$A$5:$A$12,0)),INDEX(Rates!$D$5:$D$12,MATCH(B95,Rates!$A$5:$A$12,0))),C95*INDEX(Rates!$B$5:$B$12,MATCH(B95,Rates!$A$5:$A$12,0)))+INDEX(Rates!$C$5:$C$12,MATCH(B95,Rates!$A$5:$A$12,0)),0)</f>
        <v>0</v>
      </c>
      <c r="K95" s="11" t="n">
        <f aca="false">IF(AND(B95&lt;&gt;"",ISNUMBER(C95),C95&gt;0),IF(AND(D95="Y",INDEX(Rates!$E$5:$E$12,MATCH(B95,Rates!$A$5:$A$12,0))="Y"),C95*Rates!$B$16,0),0)</f>
        <v>0</v>
      </c>
      <c r="L95" s="11" t="n">
        <f aca="false">IF(AND(AND(B95&lt;&gt;"",ISNUMBER(C95),C95&gt;0),E95="Y"),C95*Rates!$B$17,0)</f>
        <v>0</v>
      </c>
      <c r="M95" s="11" t="n">
        <f aca="false">IF(AND(AND(B95&lt;&gt;"",ISNUMBER(C95),C95&gt;0),F95="Y"),C95*Rates!$B$18,0)</f>
        <v>0</v>
      </c>
      <c r="N95" s="11" t="n">
        <f aca="false">IF(AND(B95&lt;&gt;"",ISNUMBER(C95),C95&gt;0),IF(G95="Stripe Invoicing (0.4%)",C95*Rates!$B$19,IF(G95="Post-payment invoice (0.4%, $2 cap)",MIN(C95*Rates!$B$19,Rates!$B$20),0)),0)</f>
        <v>0</v>
      </c>
      <c r="O95" s="11" t="n">
        <f aca="false">J95+K95+L95+M95+N95</f>
        <v>0</v>
      </c>
      <c r="P95" s="11" t="n">
        <f aca="false">IF(AND(B95&lt;&gt;"",ISNUMBER(C95),C95&gt;0),C95-O95,0)</f>
        <v>0</v>
      </c>
      <c r="Q95" s="12" t="str">
        <f aca="false">IF(AND(B95&lt;&gt;"",ISNUMBER(C95),C95&gt;0),O95/C95,"")</f>
        <v/>
      </c>
      <c r="R95" s="11" t="n">
        <f aca="false">IF(OR(H95="Y",I95&lt;&gt;"None"),IF(H95="Y",O95,0)+IF(I95="Lost, no response",Rates!$B$21,IF(I95="Responded and lost",Rates!$B$21+Rates!$B$22,IF(I95="Responded and won",Rates!$B$21,IF(I95="Smart Disputes win",Rates!$B$21+Rates!$B$23*C95,IF(I95="Smart Disputes loss",Rates!$B$21,0))))),0)</f>
        <v>0</v>
      </c>
      <c r="S95" s="11" t="n">
        <f aca="false">IF(AND(B95&lt;&gt;"",ISNUMBER(C95),C95&gt;0),C95*Rates!$B$24+Rates!$B$25,0)</f>
        <v>0</v>
      </c>
      <c r="T95" s="11" t="n">
        <f aca="false">IF(AND(B95&lt;&gt;"",ISNUMBER(C95),C95&gt;0),C95*Rates!$B$26+Rates!$B$27,0)</f>
        <v>0</v>
      </c>
      <c r="U95" s="11" t="n">
        <f aca="false">S95-O95</f>
        <v>0</v>
      </c>
    </row>
    <row r="96" customFormat="false" ht="15" hidden="false" customHeight="false" outlineLevel="0" collapsed="false">
      <c r="A96" s="9"/>
      <c r="B96" s="9"/>
      <c r="C96" s="10"/>
      <c r="D96" s="9"/>
      <c r="E96" s="9"/>
      <c r="F96" s="9"/>
      <c r="G96" s="9"/>
      <c r="H96" s="9"/>
      <c r="I96" s="9"/>
      <c r="J96" s="11" t="n">
        <f aca="false">IF(AND(B96&lt;&gt;"",ISNUMBER(C96),C96&gt;0),IF(ISNUMBER(INDEX(Rates!$D$5:$D$12,MATCH(B96,Rates!$A$5:$A$12,0))),MIN(C96*INDEX(Rates!$B$5:$B$12,MATCH(B96,Rates!$A$5:$A$12,0)),INDEX(Rates!$D$5:$D$12,MATCH(B96,Rates!$A$5:$A$12,0))),C96*INDEX(Rates!$B$5:$B$12,MATCH(B96,Rates!$A$5:$A$12,0)))+INDEX(Rates!$C$5:$C$12,MATCH(B96,Rates!$A$5:$A$12,0)),0)</f>
        <v>0</v>
      </c>
      <c r="K96" s="11" t="n">
        <f aca="false">IF(AND(B96&lt;&gt;"",ISNUMBER(C96),C96&gt;0),IF(AND(D96="Y",INDEX(Rates!$E$5:$E$12,MATCH(B96,Rates!$A$5:$A$12,0))="Y"),C96*Rates!$B$16,0),0)</f>
        <v>0</v>
      </c>
      <c r="L96" s="11" t="n">
        <f aca="false">IF(AND(AND(B96&lt;&gt;"",ISNUMBER(C96),C96&gt;0),E96="Y"),C96*Rates!$B$17,0)</f>
        <v>0</v>
      </c>
      <c r="M96" s="11" t="n">
        <f aca="false">IF(AND(AND(B96&lt;&gt;"",ISNUMBER(C96),C96&gt;0),F96="Y"),C96*Rates!$B$18,0)</f>
        <v>0</v>
      </c>
      <c r="N96" s="11" t="n">
        <f aca="false">IF(AND(B96&lt;&gt;"",ISNUMBER(C96),C96&gt;0),IF(G96="Stripe Invoicing (0.4%)",C96*Rates!$B$19,IF(G96="Post-payment invoice (0.4%, $2 cap)",MIN(C96*Rates!$B$19,Rates!$B$20),0)),0)</f>
        <v>0</v>
      </c>
      <c r="O96" s="11" t="n">
        <f aca="false">J96+K96+L96+M96+N96</f>
        <v>0</v>
      </c>
      <c r="P96" s="11" t="n">
        <f aca="false">IF(AND(B96&lt;&gt;"",ISNUMBER(C96),C96&gt;0),C96-O96,0)</f>
        <v>0</v>
      </c>
      <c r="Q96" s="12" t="str">
        <f aca="false">IF(AND(B96&lt;&gt;"",ISNUMBER(C96),C96&gt;0),O96/C96,"")</f>
        <v/>
      </c>
      <c r="R96" s="11" t="n">
        <f aca="false">IF(OR(H96="Y",I96&lt;&gt;"None"),IF(H96="Y",O96,0)+IF(I96="Lost, no response",Rates!$B$21,IF(I96="Responded and lost",Rates!$B$21+Rates!$B$22,IF(I96="Responded and won",Rates!$B$21,IF(I96="Smart Disputes win",Rates!$B$21+Rates!$B$23*C96,IF(I96="Smart Disputes loss",Rates!$B$21,0))))),0)</f>
        <v>0</v>
      </c>
      <c r="S96" s="11" t="n">
        <f aca="false">IF(AND(B96&lt;&gt;"",ISNUMBER(C96),C96&gt;0),C96*Rates!$B$24+Rates!$B$25,0)</f>
        <v>0</v>
      </c>
      <c r="T96" s="11" t="n">
        <f aca="false">IF(AND(B96&lt;&gt;"",ISNUMBER(C96),C96&gt;0),C96*Rates!$B$26+Rates!$B$27,0)</f>
        <v>0</v>
      </c>
      <c r="U96" s="11" t="n">
        <f aca="false">S96-O96</f>
        <v>0</v>
      </c>
    </row>
    <row r="97" customFormat="false" ht="15" hidden="false" customHeight="false" outlineLevel="0" collapsed="false">
      <c r="A97" s="9"/>
      <c r="B97" s="9"/>
      <c r="C97" s="10"/>
      <c r="D97" s="9"/>
      <c r="E97" s="9"/>
      <c r="F97" s="9"/>
      <c r="G97" s="9"/>
      <c r="H97" s="9"/>
      <c r="I97" s="9"/>
      <c r="J97" s="11" t="n">
        <f aca="false">IF(AND(B97&lt;&gt;"",ISNUMBER(C97),C97&gt;0),IF(ISNUMBER(INDEX(Rates!$D$5:$D$12,MATCH(B97,Rates!$A$5:$A$12,0))),MIN(C97*INDEX(Rates!$B$5:$B$12,MATCH(B97,Rates!$A$5:$A$12,0)),INDEX(Rates!$D$5:$D$12,MATCH(B97,Rates!$A$5:$A$12,0))),C97*INDEX(Rates!$B$5:$B$12,MATCH(B97,Rates!$A$5:$A$12,0)))+INDEX(Rates!$C$5:$C$12,MATCH(B97,Rates!$A$5:$A$12,0)),0)</f>
        <v>0</v>
      </c>
      <c r="K97" s="11" t="n">
        <f aca="false">IF(AND(B97&lt;&gt;"",ISNUMBER(C97),C97&gt;0),IF(AND(D97="Y",INDEX(Rates!$E$5:$E$12,MATCH(B97,Rates!$A$5:$A$12,0))="Y"),C97*Rates!$B$16,0),0)</f>
        <v>0</v>
      </c>
      <c r="L97" s="11" t="n">
        <f aca="false">IF(AND(AND(B97&lt;&gt;"",ISNUMBER(C97),C97&gt;0),E97="Y"),C97*Rates!$B$17,0)</f>
        <v>0</v>
      </c>
      <c r="M97" s="11" t="n">
        <f aca="false">IF(AND(AND(B97&lt;&gt;"",ISNUMBER(C97),C97&gt;0),F97="Y"),C97*Rates!$B$18,0)</f>
        <v>0</v>
      </c>
      <c r="N97" s="11" t="n">
        <f aca="false">IF(AND(B97&lt;&gt;"",ISNUMBER(C97),C97&gt;0),IF(G97="Stripe Invoicing (0.4%)",C97*Rates!$B$19,IF(G97="Post-payment invoice (0.4%, $2 cap)",MIN(C97*Rates!$B$19,Rates!$B$20),0)),0)</f>
        <v>0</v>
      </c>
      <c r="O97" s="11" t="n">
        <f aca="false">J97+K97+L97+M97+N97</f>
        <v>0</v>
      </c>
      <c r="P97" s="11" t="n">
        <f aca="false">IF(AND(B97&lt;&gt;"",ISNUMBER(C97),C97&gt;0),C97-O97,0)</f>
        <v>0</v>
      </c>
      <c r="Q97" s="12" t="str">
        <f aca="false">IF(AND(B97&lt;&gt;"",ISNUMBER(C97),C97&gt;0),O97/C97,"")</f>
        <v/>
      </c>
      <c r="R97" s="11" t="n">
        <f aca="false">IF(OR(H97="Y",I97&lt;&gt;"None"),IF(H97="Y",O97,0)+IF(I97="Lost, no response",Rates!$B$21,IF(I97="Responded and lost",Rates!$B$21+Rates!$B$22,IF(I97="Responded and won",Rates!$B$21,IF(I97="Smart Disputes win",Rates!$B$21+Rates!$B$23*C97,IF(I97="Smart Disputes loss",Rates!$B$21,0))))),0)</f>
        <v>0</v>
      </c>
      <c r="S97" s="11" t="n">
        <f aca="false">IF(AND(B97&lt;&gt;"",ISNUMBER(C97),C97&gt;0),C97*Rates!$B$24+Rates!$B$25,0)</f>
        <v>0</v>
      </c>
      <c r="T97" s="11" t="n">
        <f aca="false">IF(AND(B97&lt;&gt;"",ISNUMBER(C97),C97&gt;0),C97*Rates!$B$26+Rates!$B$27,0)</f>
        <v>0</v>
      </c>
      <c r="U97" s="11" t="n">
        <f aca="false">S97-O97</f>
        <v>0</v>
      </c>
    </row>
    <row r="98" customFormat="false" ht="15" hidden="false" customHeight="false" outlineLevel="0" collapsed="false">
      <c r="A98" s="9"/>
      <c r="B98" s="9"/>
      <c r="C98" s="10"/>
      <c r="D98" s="9"/>
      <c r="E98" s="9"/>
      <c r="F98" s="9"/>
      <c r="G98" s="9"/>
      <c r="H98" s="9"/>
      <c r="I98" s="9"/>
      <c r="J98" s="11" t="n">
        <f aca="false">IF(AND(B98&lt;&gt;"",ISNUMBER(C98),C98&gt;0),IF(ISNUMBER(INDEX(Rates!$D$5:$D$12,MATCH(B98,Rates!$A$5:$A$12,0))),MIN(C98*INDEX(Rates!$B$5:$B$12,MATCH(B98,Rates!$A$5:$A$12,0)),INDEX(Rates!$D$5:$D$12,MATCH(B98,Rates!$A$5:$A$12,0))),C98*INDEX(Rates!$B$5:$B$12,MATCH(B98,Rates!$A$5:$A$12,0)))+INDEX(Rates!$C$5:$C$12,MATCH(B98,Rates!$A$5:$A$12,0)),0)</f>
        <v>0</v>
      </c>
      <c r="K98" s="11" t="n">
        <f aca="false">IF(AND(B98&lt;&gt;"",ISNUMBER(C98),C98&gt;0),IF(AND(D98="Y",INDEX(Rates!$E$5:$E$12,MATCH(B98,Rates!$A$5:$A$12,0))="Y"),C98*Rates!$B$16,0),0)</f>
        <v>0</v>
      </c>
      <c r="L98" s="11" t="n">
        <f aca="false">IF(AND(AND(B98&lt;&gt;"",ISNUMBER(C98),C98&gt;0),E98="Y"),C98*Rates!$B$17,0)</f>
        <v>0</v>
      </c>
      <c r="M98" s="11" t="n">
        <f aca="false">IF(AND(AND(B98&lt;&gt;"",ISNUMBER(C98),C98&gt;0),F98="Y"),C98*Rates!$B$18,0)</f>
        <v>0</v>
      </c>
      <c r="N98" s="11" t="n">
        <f aca="false">IF(AND(B98&lt;&gt;"",ISNUMBER(C98),C98&gt;0),IF(G98="Stripe Invoicing (0.4%)",C98*Rates!$B$19,IF(G98="Post-payment invoice (0.4%, $2 cap)",MIN(C98*Rates!$B$19,Rates!$B$20),0)),0)</f>
        <v>0</v>
      </c>
      <c r="O98" s="11" t="n">
        <f aca="false">J98+K98+L98+M98+N98</f>
        <v>0</v>
      </c>
      <c r="P98" s="11" t="n">
        <f aca="false">IF(AND(B98&lt;&gt;"",ISNUMBER(C98),C98&gt;0),C98-O98,0)</f>
        <v>0</v>
      </c>
      <c r="Q98" s="12" t="str">
        <f aca="false">IF(AND(B98&lt;&gt;"",ISNUMBER(C98),C98&gt;0),O98/C98,"")</f>
        <v/>
      </c>
      <c r="R98" s="11" t="n">
        <f aca="false">IF(OR(H98="Y",I98&lt;&gt;"None"),IF(H98="Y",O98,0)+IF(I98="Lost, no response",Rates!$B$21,IF(I98="Responded and lost",Rates!$B$21+Rates!$B$22,IF(I98="Responded and won",Rates!$B$21,IF(I98="Smart Disputes win",Rates!$B$21+Rates!$B$23*C98,IF(I98="Smart Disputes loss",Rates!$B$21,0))))),0)</f>
        <v>0</v>
      </c>
      <c r="S98" s="11" t="n">
        <f aca="false">IF(AND(B98&lt;&gt;"",ISNUMBER(C98),C98&gt;0),C98*Rates!$B$24+Rates!$B$25,0)</f>
        <v>0</v>
      </c>
      <c r="T98" s="11" t="n">
        <f aca="false">IF(AND(B98&lt;&gt;"",ISNUMBER(C98),C98&gt;0),C98*Rates!$B$26+Rates!$B$27,0)</f>
        <v>0</v>
      </c>
      <c r="U98" s="11" t="n">
        <f aca="false">S98-O98</f>
        <v>0</v>
      </c>
    </row>
    <row r="99" customFormat="false" ht="15" hidden="false" customHeight="false" outlineLevel="0" collapsed="false">
      <c r="A99" s="9"/>
      <c r="B99" s="9"/>
      <c r="C99" s="10"/>
      <c r="D99" s="9"/>
      <c r="E99" s="9"/>
      <c r="F99" s="9"/>
      <c r="G99" s="9"/>
      <c r="H99" s="9"/>
      <c r="I99" s="9"/>
      <c r="J99" s="11" t="n">
        <f aca="false">IF(AND(B99&lt;&gt;"",ISNUMBER(C99),C99&gt;0),IF(ISNUMBER(INDEX(Rates!$D$5:$D$12,MATCH(B99,Rates!$A$5:$A$12,0))),MIN(C99*INDEX(Rates!$B$5:$B$12,MATCH(B99,Rates!$A$5:$A$12,0)),INDEX(Rates!$D$5:$D$12,MATCH(B99,Rates!$A$5:$A$12,0))),C99*INDEX(Rates!$B$5:$B$12,MATCH(B99,Rates!$A$5:$A$12,0)))+INDEX(Rates!$C$5:$C$12,MATCH(B99,Rates!$A$5:$A$12,0)),0)</f>
        <v>0</v>
      </c>
      <c r="K99" s="11" t="n">
        <f aca="false">IF(AND(B99&lt;&gt;"",ISNUMBER(C99),C99&gt;0),IF(AND(D99="Y",INDEX(Rates!$E$5:$E$12,MATCH(B99,Rates!$A$5:$A$12,0))="Y"),C99*Rates!$B$16,0),0)</f>
        <v>0</v>
      </c>
      <c r="L99" s="11" t="n">
        <f aca="false">IF(AND(AND(B99&lt;&gt;"",ISNUMBER(C99),C99&gt;0),E99="Y"),C99*Rates!$B$17,0)</f>
        <v>0</v>
      </c>
      <c r="M99" s="11" t="n">
        <f aca="false">IF(AND(AND(B99&lt;&gt;"",ISNUMBER(C99),C99&gt;0),F99="Y"),C99*Rates!$B$18,0)</f>
        <v>0</v>
      </c>
      <c r="N99" s="11" t="n">
        <f aca="false">IF(AND(B99&lt;&gt;"",ISNUMBER(C99),C99&gt;0),IF(G99="Stripe Invoicing (0.4%)",C99*Rates!$B$19,IF(G99="Post-payment invoice (0.4%, $2 cap)",MIN(C99*Rates!$B$19,Rates!$B$20),0)),0)</f>
        <v>0</v>
      </c>
      <c r="O99" s="11" t="n">
        <f aca="false">J99+K99+L99+M99+N99</f>
        <v>0</v>
      </c>
      <c r="P99" s="11" t="n">
        <f aca="false">IF(AND(B99&lt;&gt;"",ISNUMBER(C99),C99&gt;0),C99-O99,0)</f>
        <v>0</v>
      </c>
      <c r="Q99" s="12" t="str">
        <f aca="false">IF(AND(B99&lt;&gt;"",ISNUMBER(C99),C99&gt;0),O99/C99,"")</f>
        <v/>
      </c>
      <c r="R99" s="11" t="n">
        <f aca="false">IF(OR(H99="Y",I99&lt;&gt;"None"),IF(H99="Y",O99,0)+IF(I99="Lost, no response",Rates!$B$21,IF(I99="Responded and lost",Rates!$B$21+Rates!$B$22,IF(I99="Responded and won",Rates!$B$21,IF(I99="Smart Disputes win",Rates!$B$21+Rates!$B$23*C99,IF(I99="Smart Disputes loss",Rates!$B$21,0))))),0)</f>
        <v>0</v>
      </c>
      <c r="S99" s="11" t="n">
        <f aca="false">IF(AND(B99&lt;&gt;"",ISNUMBER(C99),C99&gt;0),C99*Rates!$B$24+Rates!$B$25,0)</f>
        <v>0</v>
      </c>
      <c r="T99" s="11" t="n">
        <f aca="false">IF(AND(B99&lt;&gt;"",ISNUMBER(C99),C99&gt;0),C99*Rates!$B$26+Rates!$B$27,0)</f>
        <v>0</v>
      </c>
      <c r="U99" s="11" t="n">
        <f aca="false">S99-O99</f>
        <v>0</v>
      </c>
    </row>
    <row r="100" customFormat="false" ht="15" hidden="false" customHeight="false" outlineLevel="0" collapsed="false">
      <c r="A100" s="9"/>
      <c r="B100" s="9"/>
      <c r="C100" s="10"/>
      <c r="D100" s="9"/>
      <c r="E100" s="9"/>
      <c r="F100" s="9"/>
      <c r="G100" s="9"/>
      <c r="H100" s="9"/>
      <c r="I100" s="9"/>
      <c r="J100" s="11" t="n">
        <f aca="false">IF(AND(B100&lt;&gt;"",ISNUMBER(C100),C100&gt;0),IF(ISNUMBER(INDEX(Rates!$D$5:$D$12,MATCH(B100,Rates!$A$5:$A$12,0))),MIN(C100*INDEX(Rates!$B$5:$B$12,MATCH(B100,Rates!$A$5:$A$12,0)),INDEX(Rates!$D$5:$D$12,MATCH(B100,Rates!$A$5:$A$12,0))),C100*INDEX(Rates!$B$5:$B$12,MATCH(B100,Rates!$A$5:$A$12,0)))+INDEX(Rates!$C$5:$C$12,MATCH(B100,Rates!$A$5:$A$12,0)),0)</f>
        <v>0</v>
      </c>
      <c r="K100" s="11" t="n">
        <f aca="false">IF(AND(B100&lt;&gt;"",ISNUMBER(C100),C100&gt;0),IF(AND(D100="Y",INDEX(Rates!$E$5:$E$12,MATCH(B100,Rates!$A$5:$A$12,0))="Y"),C100*Rates!$B$16,0),0)</f>
        <v>0</v>
      </c>
      <c r="L100" s="11" t="n">
        <f aca="false">IF(AND(AND(B100&lt;&gt;"",ISNUMBER(C100),C100&gt;0),E100="Y"),C100*Rates!$B$17,0)</f>
        <v>0</v>
      </c>
      <c r="M100" s="11" t="n">
        <f aca="false">IF(AND(AND(B100&lt;&gt;"",ISNUMBER(C100),C100&gt;0),F100="Y"),C100*Rates!$B$18,0)</f>
        <v>0</v>
      </c>
      <c r="N100" s="11" t="n">
        <f aca="false">IF(AND(B100&lt;&gt;"",ISNUMBER(C100),C100&gt;0),IF(G100="Stripe Invoicing (0.4%)",C100*Rates!$B$19,IF(G100="Post-payment invoice (0.4%, $2 cap)",MIN(C100*Rates!$B$19,Rates!$B$20),0)),0)</f>
        <v>0</v>
      </c>
      <c r="O100" s="11" t="n">
        <f aca="false">J100+K100+L100+M100+N100</f>
        <v>0</v>
      </c>
      <c r="P100" s="11" t="n">
        <f aca="false">IF(AND(B100&lt;&gt;"",ISNUMBER(C100),C100&gt;0),C100-O100,0)</f>
        <v>0</v>
      </c>
      <c r="Q100" s="12" t="str">
        <f aca="false">IF(AND(B100&lt;&gt;"",ISNUMBER(C100),C100&gt;0),O100/C100,"")</f>
        <v/>
      </c>
      <c r="R100" s="11" t="n">
        <f aca="false">IF(OR(H100="Y",I100&lt;&gt;"None"),IF(H100="Y",O100,0)+IF(I100="Lost, no response",Rates!$B$21,IF(I100="Responded and lost",Rates!$B$21+Rates!$B$22,IF(I100="Responded and won",Rates!$B$21,IF(I100="Smart Disputes win",Rates!$B$21+Rates!$B$23*C100,IF(I100="Smart Disputes loss",Rates!$B$21,0))))),0)</f>
        <v>0</v>
      </c>
      <c r="S100" s="11" t="n">
        <f aca="false">IF(AND(B100&lt;&gt;"",ISNUMBER(C100),C100&gt;0),C100*Rates!$B$24+Rates!$B$25,0)</f>
        <v>0</v>
      </c>
      <c r="T100" s="11" t="n">
        <f aca="false">IF(AND(B100&lt;&gt;"",ISNUMBER(C100),C100&gt;0),C100*Rates!$B$26+Rates!$B$27,0)</f>
        <v>0</v>
      </c>
      <c r="U100" s="11" t="n">
        <f aca="false">S100-O100</f>
        <v>0</v>
      </c>
    </row>
    <row r="101" customFormat="false" ht="15" hidden="false" customHeight="false" outlineLevel="0" collapsed="false">
      <c r="A101" s="9"/>
      <c r="B101" s="9"/>
      <c r="C101" s="10"/>
      <c r="D101" s="9"/>
      <c r="E101" s="9"/>
      <c r="F101" s="9"/>
      <c r="G101" s="9"/>
      <c r="H101" s="9"/>
      <c r="I101" s="9"/>
      <c r="J101" s="11" t="n">
        <f aca="false">IF(AND(B101&lt;&gt;"",ISNUMBER(C101),C101&gt;0),IF(ISNUMBER(INDEX(Rates!$D$5:$D$12,MATCH(B101,Rates!$A$5:$A$12,0))),MIN(C101*INDEX(Rates!$B$5:$B$12,MATCH(B101,Rates!$A$5:$A$12,0)),INDEX(Rates!$D$5:$D$12,MATCH(B101,Rates!$A$5:$A$12,0))),C101*INDEX(Rates!$B$5:$B$12,MATCH(B101,Rates!$A$5:$A$12,0)))+INDEX(Rates!$C$5:$C$12,MATCH(B101,Rates!$A$5:$A$12,0)),0)</f>
        <v>0</v>
      </c>
      <c r="K101" s="11" t="n">
        <f aca="false">IF(AND(B101&lt;&gt;"",ISNUMBER(C101),C101&gt;0),IF(AND(D101="Y",INDEX(Rates!$E$5:$E$12,MATCH(B101,Rates!$A$5:$A$12,0))="Y"),C101*Rates!$B$16,0),0)</f>
        <v>0</v>
      </c>
      <c r="L101" s="11" t="n">
        <f aca="false">IF(AND(AND(B101&lt;&gt;"",ISNUMBER(C101),C101&gt;0),E101="Y"),C101*Rates!$B$17,0)</f>
        <v>0</v>
      </c>
      <c r="M101" s="11" t="n">
        <f aca="false">IF(AND(AND(B101&lt;&gt;"",ISNUMBER(C101),C101&gt;0),F101="Y"),C101*Rates!$B$18,0)</f>
        <v>0</v>
      </c>
      <c r="N101" s="11" t="n">
        <f aca="false">IF(AND(B101&lt;&gt;"",ISNUMBER(C101),C101&gt;0),IF(G101="Stripe Invoicing (0.4%)",C101*Rates!$B$19,IF(G101="Post-payment invoice (0.4%, $2 cap)",MIN(C101*Rates!$B$19,Rates!$B$20),0)),0)</f>
        <v>0</v>
      </c>
      <c r="O101" s="11" t="n">
        <f aca="false">J101+K101+L101+M101+N101</f>
        <v>0</v>
      </c>
      <c r="P101" s="11" t="n">
        <f aca="false">IF(AND(B101&lt;&gt;"",ISNUMBER(C101),C101&gt;0),C101-O101,0)</f>
        <v>0</v>
      </c>
      <c r="Q101" s="12" t="str">
        <f aca="false">IF(AND(B101&lt;&gt;"",ISNUMBER(C101),C101&gt;0),O101/C101,"")</f>
        <v/>
      </c>
      <c r="R101" s="11" t="n">
        <f aca="false">IF(OR(H101="Y",I101&lt;&gt;"None"),IF(H101="Y",O101,0)+IF(I101="Lost, no response",Rates!$B$21,IF(I101="Responded and lost",Rates!$B$21+Rates!$B$22,IF(I101="Responded and won",Rates!$B$21,IF(I101="Smart Disputes win",Rates!$B$21+Rates!$B$23*C101,IF(I101="Smart Disputes loss",Rates!$B$21,0))))),0)</f>
        <v>0</v>
      </c>
      <c r="S101" s="11" t="n">
        <f aca="false">IF(AND(B101&lt;&gt;"",ISNUMBER(C101),C101&gt;0),C101*Rates!$B$24+Rates!$B$25,0)</f>
        <v>0</v>
      </c>
      <c r="T101" s="11" t="n">
        <f aca="false">IF(AND(B101&lt;&gt;"",ISNUMBER(C101),C101&gt;0),C101*Rates!$B$26+Rates!$B$27,0)</f>
        <v>0</v>
      </c>
      <c r="U101" s="11" t="n">
        <f aca="false">S101-O101</f>
        <v>0</v>
      </c>
    </row>
    <row r="102" customFormat="false" ht="15" hidden="false" customHeight="false" outlineLevel="0" collapsed="false">
      <c r="A102" s="9"/>
      <c r="B102" s="9"/>
      <c r="C102" s="10"/>
      <c r="D102" s="9"/>
      <c r="E102" s="9"/>
      <c r="F102" s="9"/>
      <c r="G102" s="9"/>
      <c r="H102" s="9"/>
      <c r="I102" s="9"/>
      <c r="J102" s="11" t="n">
        <f aca="false">IF(AND(B102&lt;&gt;"",ISNUMBER(C102),C102&gt;0),IF(ISNUMBER(INDEX(Rates!$D$5:$D$12,MATCH(B102,Rates!$A$5:$A$12,0))),MIN(C102*INDEX(Rates!$B$5:$B$12,MATCH(B102,Rates!$A$5:$A$12,0)),INDEX(Rates!$D$5:$D$12,MATCH(B102,Rates!$A$5:$A$12,0))),C102*INDEX(Rates!$B$5:$B$12,MATCH(B102,Rates!$A$5:$A$12,0)))+INDEX(Rates!$C$5:$C$12,MATCH(B102,Rates!$A$5:$A$12,0)),0)</f>
        <v>0</v>
      </c>
      <c r="K102" s="11" t="n">
        <f aca="false">IF(AND(B102&lt;&gt;"",ISNUMBER(C102),C102&gt;0),IF(AND(D102="Y",INDEX(Rates!$E$5:$E$12,MATCH(B102,Rates!$A$5:$A$12,0))="Y"),C102*Rates!$B$16,0),0)</f>
        <v>0</v>
      </c>
      <c r="L102" s="11" t="n">
        <f aca="false">IF(AND(AND(B102&lt;&gt;"",ISNUMBER(C102),C102&gt;0),E102="Y"),C102*Rates!$B$17,0)</f>
        <v>0</v>
      </c>
      <c r="M102" s="11" t="n">
        <f aca="false">IF(AND(AND(B102&lt;&gt;"",ISNUMBER(C102),C102&gt;0),F102="Y"),C102*Rates!$B$18,0)</f>
        <v>0</v>
      </c>
      <c r="N102" s="11" t="n">
        <f aca="false">IF(AND(B102&lt;&gt;"",ISNUMBER(C102),C102&gt;0),IF(G102="Stripe Invoicing (0.4%)",C102*Rates!$B$19,IF(G102="Post-payment invoice (0.4%, $2 cap)",MIN(C102*Rates!$B$19,Rates!$B$20),0)),0)</f>
        <v>0</v>
      </c>
      <c r="O102" s="11" t="n">
        <f aca="false">J102+K102+L102+M102+N102</f>
        <v>0</v>
      </c>
      <c r="P102" s="11" t="n">
        <f aca="false">IF(AND(B102&lt;&gt;"",ISNUMBER(C102),C102&gt;0),C102-O102,0)</f>
        <v>0</v>
      </c>
      <c r="Q102" s="12" t="str">
        <f aca="false">IF(AND(B102&lt;&gt;"",ISNUMBER(C102),C102&gt;0),O102/C102,"")</f>
        <v/>
      </c>
      <c r="R102" s="11" t="n">
        <f aca="false">IF(OR(H102="Y",I102&lt;&gt;"None"),IF(H102="Y",O102,0)+IF(I102="Lost, no response",Rates!$B$21,IF(I102="Responded and lost",Rates!$B$21+Rates!$B$22,IF(I102="Responded and won",Rates!$B$21,IF(I102="Smart Disputes win",Rates!$B$21+Rates!$B$23*C102,IF(I102="Smart Disputes loss",Rates!$B$21,0))))),0)</f>
        <v>0</v>
      </c>
      <c r="S102" s="11" t="n">
        <f aca="false">IF(AND(B102&lt;&gt;"",ISNUMBER(C102),C102&gt;0),C102*Rates!$B$24+Rates!$B$25,0)</f>
        <v>0</v>
      </c>
      <c r="T102" s="11" t="n">
        <f aca="false">IF(AND(B102&lt;&gt;"",ISNUMBER(C102),C102&gt;0),C102*Rates!$B$26+Rates!$B$27,0)</f>
        <v>0</v>
      </c>
      <c r="U102" s="11" t="n">
        <f aca="false">S102-O102</f>
        <v>0</v>
      </c>
    </row>
    <row r="103" customFormat="false" ht="15" hidden="false" customHeight="false" outlineLevel="0" collapsed="false">
      <c r="A103" s="9"/>
      <c r="B103" s="9"/>
      <c r="C103" s="10"/>
      <c r="D103" s="9"/>
      <c r="E103" s="9"/>
      <c r="F103" s="9"/>
      <c r="G103" s="9"/>
      <c r="H103" s="9"/>
      <c r="I103" s="9"/>
      <c r="J103" s="11" t="n">
        <f aca="false">IF(AND(B103&lt;&gt;"",ISNUMBER(C103),C103&gt;0),IF(ISNUMBER(INDEX(Rates!$D$5:$D$12,MATCH(B103,Rates!$A$5:$A$12,0))),MIN(C103*INDEX(Rates!$B$5:$B$12,MATCH(B103,Rates!$A$5:$A$12,0)),INDEX(Rates!$D$5:$D$12,MATCH(B103,Rates!$A$5:$A$12,0))),C103*INDEX(Rates!$B$5:$B$12,MATCH(B103,Rates!$A$5:$A$12,0)))+INDEX(Rates!$C$5:$C$12,MATCH(B103,Rates!$A$5:$A$12,0)),0)</f>
        <v>0</v>
      </c>
      <c r="K103" s="11" t="n">
        <f aca="false">IF(AND(B103&lt;&gt;"",ISNUMBER(C103),C103&gt;0),IF(AND(D103="Y",INDEX(Rates!$E$5:$E$12,MATCH(B103,Rates!$A$5:$A$12,0))="Y"),C103*Rates!$B$16,0),0)</f>
        <v>0</v>
      </c>
      <c r="L103" s="11" t="n">
        <f aca="false">IF(AND(AND(B103&lt;&gt;"",ISNUMBER(C103),C103&gt;0),E103="Y"),C103*Rates!$B$17,0)</f>
        <v>0</v>
      </c>
      <c r="M103" s="11" t="n">
        <f aca="false">IF(AND(AND(B103&lt;&gt;"",ISNUMBER(C103),C103&gt;0),F103="Y"),C103*Rates!$B$18,0)</f>
        <v>0</v>
      </c>
      <c r="N103" s="11" t="n">
        <f aca="false">IF(AND(B103&lt;&gt;"",ISNUMBER(C103),C103&gt;0),IF(G103="Stripe Invoicing (0.4%)",C103*Rates!$B$19,IF(G103="Post-payment invoice (0.4%, $2 cap)",MIN(C103*Rates!$B$19,Rates!$B$20),0)),0)</f>
        <v>0</v>
      </c>
      <c r="O103" s="11" t="n">
        <f aca="false">J103+K103+L103+M103+N103</f>
        <v>0</v>
      </c>
      <c r="P103" s="11" t="n">
        <f aca="false">IF(AND(B103&lt;&gt;"",ISNUMBER(C103),C103&gt;0),C103-O103,0)</f>
        <v>0</v>
      </c>
      <c r="Q103" s="12" t="str">
        <f aca="false">IF(AND(B103&lt;&gt;"",ISNUMBER(C103),C103&gt;0),O103/C103,"")</f>
        <v/>
      </c>
      <c r="R103" s="11" t="n">
        <f aca="false">IF(OR(H103="Y",I103&lt;&gt;"None"),IF(H103="Y",O103,0)+IF(I103="Lost, no response",Rates!$B$21,IF(I103="Responded and lost",Rates!$B$21+Rates!$B$22,IF(I103="Responded and won",Rates!$B$21,IF(I103="Smart Disputes win",Rates!$B$21+Rates!$B$23*C103,IF(I103="Smart Disputes loss",Rates!$B$21,0))))),0)</f>
        <v>0</v>
      </c>
      <c r="S103" s="11" t="n">
        <f aca="false">IF(AND(B103&lt;&gt;"",ISNUMBER(C103),C103&gt;0),C103*Rates!$B$24+Rates!$B$25,0)</f>
        <v>0</v>
      </c>
      <c r="T103" s="11" t="n">
        <f aca="false">IF(AND(B103&lt;&gt;"",ISNUMBER(C103),C103&gt;0),C103*Rates!$B$26+Rates!$B$27,0)</f>
        <v>0</v>
      </c>
      <c r="U103" s="11" t="n">
        <f aca="false">S103-O103</f>
        <v>0</v>
      </c>
    </row>
    <row r="104" customFormat="false" ht="15" hidden="false" customHeight="false" outlineLevel="0" collapsed="false">
      <c r="A104" s="9"/>
      <c r="B104" s="9"/>
      <c r="C104" s="10"/>
      <c r="D104" s="9"/>
      <c r="E104" s="9"/>
      <c r="F104" s="9"/>
      <c r="G104" s="9"/>
      <c r="H104" s="9"/>
      <c r="I104" s="9"/>
      <c r="J104" s="11" t="n">
        <f aca="false">IF(AND(B104&lt;&gt;"",ISNUMBER(C104),C104&gt;0),IF(ISNUMBER(INDEX(Rates!$D$5:$D$12,MATCH(B104,Rates!$A$5:$A$12,0))),MIN(C104*INDEX(Rates!$B$5:$B$12,MATCH(B104,Rates!$A$5:$A$12,0)),INDEX(Rates!$D$5:$D$12,MATCH(B104,Rates!$A$5:$A$12,0))),C104*INDEX(Rates!$B$5:$B$12,MATCH(B104,Rates!$A$5:$A$12,0)))+INDEX(Rates!$C$5:$C$12,MATCH(B104,Rates!$A$5:$A$12,0)),0)</f>
        <v>0</v>
      </c>
      <c r="K104" s="11" t="n">
        <f aca="false">IF(AND(B104&lt;&gt;"",ISNUMBER(C104),C104&gt;0),IF(AND(D104="Y",INDEX(Rates!$E$5:$E$12,MATCH(B104,Rates!$A$5:$A$12,0))="Y"),C104*Rates!$B$16,0),0)</f>
        <v>0</v>
      </c>
      <c r="L104" s="11" t="n">
        <f aca="false">IF(AND(AND(B104&lt;&gt;"",ISNUMBER(C104),C104&gt;0),E104="Y"),C104*Rates!$B$17,0)</f>
        <v>0</v>
      </c>
      <c r="M104" s="11" t="n">
        <f aca="false">IF(AND(AND(B104&lt;&gt;"",ISNUMBER(C104),C104&gt;0),F104="Y"),C104*Rates!$B$18,0)</f>
        <v>0</v>
      </c>
      <c r="N104" s="11" t="n">
        <f aca="false">IF(AND(B104&lt;&gt;"",ISNUMBER(C104),C104&gt;0),IF(G104="Stripe Invoicing (0.4%)",C104*Rates!$B$19,IF(G104="Post-payment invoice (0.4%, $2 cap)",MIN(C104*Rates!$B$19,Rates!$B$20),0)),0)</f>
        <v>0</v>
      </c>
      <c r="O104" s="11" t="n">
        <f aca="false">J104+K104+L104+M104+N104</f>
        <v>0</v>
      </c>
      <c r="P104" s="11" t="n">
        <f aca="false">IF(AND(B104&lt;&gt;"",ISNUMBER(C104),C104&gt;0),C104-O104,0)</f>
        <v>0</v>
      </c>
      <c r="Q104" s="12" t="str">
        <f aca="false">IF(AND(B104&lt;&gt;"",ISNUMBER(C104),C104&gt;0),O104/C104,"")</f>
        <v/>
      </c>
      <c r="R104" s="11" t="n">
        <f aca="false">IF(OR(H104="Y",I104&lt;&gt;"None"),IF(H104="Y",O104,0)+IF(I104="Lost, no response",Rates!$B$21,IF(I104="Responded and lost",Rates!$B$21+Rates!$B$22,IF(I104="Responded and won",Rates!$B$21,IF(I104="Smart Disputes win",Rates!$B$21+Rates!$B$23*C104,IF(I104="Smart Disputes loss",Rates!$B$21,0))))),0)</f>
        <v>0</v>
      </c>
      <c r="S104" s="11" t="n">
        <f aca="false">IF(AND(B104&lt;&gt;"",ISNUMBER(C104),C104&gt;0),C104*Rates!$B$24+Rates!$B$25,0)</f>
        <v>0</v>
      </c>
      <c r="T104" s="11" t="n">
        <f aca="false">IF(AND(B104&lt;&gt;"",ISNUMBER(C104),C104&gt;0),C104*Rates!$B$26+Rates!$B$27,0)</f>
        <v>0</v>
      </c>
      <c r="U104" s="11" t="n">
        <f aca="false">S104-O104</f>
        <v>0</v>
      </c>
    </row>
    <row r="105" customFormat="false" ht="15" hidden="false" customHeight="false" outlineLevel="0" collapsed="false">
      <c r="A105" s="9"/>
      <c r="B105" s="9"/>
      <c r="C105" s="10"/>
      <c r="D105" s="9"/>
      <c r="E105" s="9"/>
      <c r="F105" s="9"/>
      <c r="G105" s="9"/>
      <c r="H105" s="9"/>
      <c r="I105" s="9"/>
      <c r="J105" s="11" t="n">
        <f aca="false">IF(AND(B105&lt;&gt;"",ISNUMBER(C105),C105&gt;0),IF(ISNUMBER(INDEX(Rates!$D$5:$D$12,MATCH(B105,Rates!$A$5:$A$12,0))),MIN(C105*INDEX(Rates!$B$5:$B$12,MATCH(B105,Rates!$A$5:$A$12,0)),INDEX(Rates!$D$5:$D$12,MATCH(B105,Rates!$A$5:$A$12,0))),C105*INDEX(Rates!$B$5:$B$12,MATCH(B105,Rates!$A$5:$A$12,0)))+INDEX(Rates!$C$5:$C$12,MATCH(B105,Rates!$A$5:$A$12,0)),0)</f>
        <v>0</v>
      </c>
      <c r="K105" s="11" t="n">
        <f aca="false">IF(AND(B105&lt;&gt;"",ISNUMBER(C105),C105&gt;0),IF(AND(D105="Y",INDEX(Rates!$E$5:$E$12,MATCH(B105,Rates!$A$5:$A$12,0))="Y"),C105*Rates!$B$16,0),0)</f>
        <v>0</v>
      </c>
      <c r="L105" s="11" t="n">
        <f aca="false">IF(AND(AND(B105&lt;&gt;"",ISNUMBER(C105),C105&gt;0),E105="Y"),C105*Rates!$B$17,0)</f>
        <v>0</v>
      </c>
      <c r="M105" s="11" t="n">
        <f aca="false">IF(AND(AND(B105&lt;&gt;"",ISNUMBER(C105),C105&gt;0),F105="Y"),C105*Rates!$B$18,0)</f>
        <v>0</v>
      </c>
      <c r="N105" s="11" t="n">
        <f aca="false">IF(AND(B105&lt;&gt;"",ISNUMBER(C105),C105&gt;0),IF(G105="Stripe Invoicing (0.4%)",C105*Rates!$B$19,IF(G105="Post-payment invoice (0.4%, $2 cap)",MIN(C105*Rates!$B$19,Rates!$B$20),0)),0)</f>
        <v>0</v>
      </c>
      <c r="O105" s="11" t="n">
        <f aca="false">J105+K105+L105+M105+N105</f>
        <v>0</v>
      </c>
      <c r="P105" s="11" t="n">
        <f aca="false">IF(AND(B105&lt;&gt;"",ISNUMBER(C105),C105&gt;0),C105-O105,0)</f>
        <v>0</v>
      </c>
      <c r="Q105" s="12" t="str">
        <f aca="false">IF(AND(B105&lt;&gt;"",ISNUMBER(C105),C105&gt;0),O105/C105,"")</f>
        <v/>
      </c>
      <c r="R105" s="11" t="n">
        <f aca="false">IF(OR(H105="Y",I105&lt;&gt;"None"),IF(H105="Y",O105,0)+IF(I105="Lost, no response",Rates!$B$21,IF(I105="Responded and lost",Rates!$B$21+Rates!$B$22,IF(I105="Responded and won",Rates!$B$21,IF(I105="Smart Disputes win",Rates!$B$21+Rates!$B$23*C105,IF(I105="Smart Disputes loss",Rates!$B$21,0))))),0)</f>
        <v>0</v>
      </c>
      <c r="S105" s="11" t="n">
        <f aca="false">IF(AND(B105&lt;&gt;"",ISNUMBER(C105),C105&gt;0),C105*Rates!$B$24+Rates!$B$25,0)</f>
        <v>0</v>
      </c>
      <c r="T105" s="11" t="n">
        <f aca="false">IF(AND(B105&lt;&gt;"",ISNUMBER(C105),C105&gt;0),C105*Rates!$B$26+Rates!$B$27,0)</f>
        <v>0</v>
      </c>
      <c r="U105" s="11" t="n">
        <f aca="false">S105-O105</f>
        <v>0</v>
      </c>
    </row>
    <row r="106" customFormat="false" ht="15" hidden="false" customHeight="false" outlineLevel="0" collapsed="false">
      <c r="A106" s="9"/>
      <c r="B106" s="9"/>
      <c r="C106" s="10"/>
      <c r="D106" s="9"/>
      <c r="E106" s="9"/>
      <c r="F106" s="9"/>
      <c r="G106" s="9"/>
      <c r="H106" s="9"/>
      <c r="I106" s="9"/>
      <c r="J106" s="11" t="n">
        <f aca="false">IF(AND(B106&lt;&gt;"",ISNUMBER(C106),C106&gt;0),IF(ISNUMBER(INDEX(Rates!$D$5:$D$12,MATCH(B106,Rates!$A$5:$A$12,0))),MIN(C106*INDEX(Rates!$B$5:$B$12,MATCH(B106,Rates!$A$5:$A$12,0)),INDEX(Rates!$D$5:$D$12,MATCH(B106,Rates!$A$5:$A$12,0))),C106*INDEX(Rates!$B$5:$B$12,MATCH(B106,Rates!$A$5:$A$12,0)))+INDEX(Rates!$C$5:$C$12,MATCH(B106,Rates!$A$5:$A$12,0)),0)</f>
        <v>0</v>
      </c>
      <c r="K106" s="11" t="n">
        <f aca="false">IF(AND(B106&lt;&gt;"",ISNUMBER(C106),C106&gt;0),IF(AND(D106="Y",INDEX(Rates!$E$5:$E$12,MATCH(B106,Rates!$A$5:$A$12,0))="Y"),C106*Rates!$B$16,0),0)</f>
        <v>0</v>
      </c>
      <c r="L106" s="11" t="n">
        <f aca="false">IF(AND(AND(B106&lt;&gt;"",ISNUMBER(C106),C106&gt;0),E106="Y"),C106*Rates!$B$17,0)</f>
        <v>0</v>
      </c>
      <c r="M106" s="11" t="n">
        <f aca="false">IF(AND(AND(B106&lt;&gt;"",ISNUMBER(C106),C106&gt;0),F106="Y"),C106*Rates!$B$18,0)</f>
        <v>0</v>
      </c>
      <c r="N106" s="11" t="n">
        <f aca="false">IF(AND(B106&lt;&gt;"",ISNUMBER(C106),C106&gt;0),IF(G106="Stripe Invoicing (0.4%)",C106*Rates!$B$19,IF(G106="Post-payment invoice (0.4%, $2 cap)",MIN(C106*Rates!$B$19,Rates!$B$20),0)),0)</f>
        <v>0</v>
      </c>
      <c r="O106" s="11" t="n">
        <f aca="false">J106+K106+L106+M106+N106</f>
        <v>0</v>
      </c>
      <c r="P106" s="11" t="n">
        <f aca="false">IF(AND(B106&lt;&gt;"",ISNUMBER(C106),C106&gt;0),C106-O106,0)</f>
        <v>0</v>
      </c>
      <c r="Q106" s="12" t="str">
        <f aca="false">IF(AND(B106&lt;&gt;"",ISNUMBER(C106),C106&gt;0),O106/C106,"")</f>
        <v/>
      </c>
      <c r="R106" s="11" t="n">
        <f aca="false">IF(OR(H106="Y",I106&lt;&gt;"None"),IF(H106="Y",O106,0)+IF(I106="Lost, no response",Rates!$B$21,IF(I106="Responded and lost",Rates!$B$21+Rates!$B$22,IF(I106="Responded and won",Rates!$B$21,IF(I106="Smart Disputes win",Rates!$B$21+Rates!$B$23*C106,IF(I106="Smart Disputes loss",Rates!$B$21,0))))),0)</f>
        <v>0</v>
      </c>
      <c r="S106" s="11" t="n">
        <f aca="false">IF(AND(B106&lt;&gt;"",ISNUMBER(C106),C106&gt;0),C106*Rates!$B$24+Rates!$B$25,0)</f>
        <v>0</v>
      </c>
      <c r="T106" s="11" t="n">
        <f aca="false">IF(AND(B106&lt;&gt;"",ISNUMBER(C106),C106&gt;0),C106*Rates!$B$26+Rates!$B$27,0)</f>
        <v>0</v>
      </c>
      <c r="U106" s="11" t="n">
        <f aca="false">S106-O106</f>
        <v>0</v>
      </c>
    </row>
    <row r="107" customFormat="false" ht="15" hidden="false" customHeight="false" outlineLevel="0" collapsed="false">
      <c r="A107" s="9"/>
      <c r="B107" s="9"/>
      <c r="C107" s="10"/>
      <c r="D107" s="9"/>
      <c r="E107" s="9"/>
      <c r="F107" s="9"/>
      <c r="G107" s="9"/>
      <c r="H107" s="9"/>
      <c r="I107" s="9"/>
      <c r="J107" s="11" t="n">
        <f aca="false">IF(AND(B107&lt;&gt;"",ISNUMBER(C107),C107&gt;0),IF(ISNUMBER(INDEX(Rates!$D$5:$D$12,MATCH(B107,Rates!$A$5:$A$12,0))),MIN(C107*INDEX(Rates!$B$5:$B$12,MATCH(B107,Rates!$A$5:$A$12,0)),INDEX(Rates!$D$5:$D$12,MATCH(B107,Rates!$A$5:$A$12,0))),C107*INDEX(Rates!$B$5:$B$12,MATCH(B107,Rates!$A$5:$A$12,0)))+INDEX(Rates!$C$5:$C$12,MATCH(B107,Rates!$A$5:$A$12,0)),0)</f>
        <v>0</v>
      </c>
      <c r="K107" s="11" t="n">
        <f aca="false">IF(AND(B107&lt;&gt;"",ISNUMBER(C107),C107&gt;0),IF(AND(D107="Y",INDEX(Rates!$E$5:$E$12,MATCH(B107,Rates!$A$5:$A$12,0))="Y"),C107*Rates!$B$16,0),0)</f>
        <v>0</v>
      </c>
      <c r="L107" s="11" t="n">
        <f aca="false">IF(AND(AND(B107&lt;&gt;"",ISNUMBER(C107),C107&gt;0),E107="Y"),C107*Rates!$B$17,0)</f>
        <v>0</v>
      </c>
      <c r="M107" s="11" t="n">
        <f aca="false">IF(AND(AND(B107&lt;&gt;"",ISNUMBER(C107),C107&gt;0),F107="Y"),C107*Rates!$B$18,0)</f>
        <v>0</v>
      </c>
      <c r="N107" s="11" t="n">
        <f aca="false">IF(AND(B107&lt;&gt;"",ISNUMBER(C107),C107&gt;0),IF(G107="Stripe Invoicing (0.4%)",C107*Rates!$B$19,IF(G107="Post-payment invoice (0.4%, $2 cap)",MIN(C107*Rates!$B$19,Rates!$B$20),0)),0)</f>
        <v>0</v>
      </c>
      <c r="O107" s="11" t="n">
        <f aca="false">J107+K107+L107+M107+N107</f>
        <v>0</v>
      </c>
      <c r="P107" s="11" t="n">
        <f aca="false">IF(AND(B107&lt;&gt;"",ISNUMBER(C107),C107&gt;0),C107-O107,0)</f>
        <v>0</v>
      </c>
      <c r="Q107" s="12" t="str">
        <f aca="false">IF(AND(B107&lt;&gt;"",ISNUMBER(C107),C107&gt;0),O107/C107,"")</f>
        <v/>
      </c>
      <c r="R107" s="11" t="n">
        <f aca="false">IF(OR(H107="Y",I107&lt;&gt;"None"),IF(H107="Y",O107,0)+IF(I107="Lost, no response",Rates!$B$21,IF(I107="Responded and lost",Rates!$B$21+Rates!$B$22,IF(I107="Responded and won",Rates!$B$21,IF(I107="Smart Disputes win",Rates!$B$21+Rates!$B$23*C107,IF(I107="Smart Disputes loss",Rates!$B$21,0))))),0)</f>
        <v>0</v>
      </c>
      <c r="S107" s="11" t="n">
        <f aca="false">IF(AND(B107&lt;&gt;"",ISNUMBER(C107),C107&gt;0),C107*Rates!$B$24+Rates!$B$25,0)</f>
        <v>0</v>
      </c>
      <c r="T107" s="11" t="n">
        <f aca="false">IF(AND(B107&lt;&gt;"",ISNUMBER(C107),C107&gt;0),C107*Rates!$B$26+Rates!$B$27,0)</f>
        <v>0</v>
      </c>
      <c r="U107" s="11" t="n">
        <f aca="false">S107-O107</f>
        <v>0</v>
      </c>
    </row>
    <row r="108" customFormat="false" ht="15" hidden="false" customHeight="false" outlineLevel="0" collapsed="false">
      <c r="A108" s="9"/>
      <c r="B108" s="9"/>
      <c r="C108" s="10"/>
      <c r="D108" s="9"/>
      <c r="E108" s="9"/>
      <c r="F108" s="9"/>
      <c r="G108" s="9"/>
      <c r="H108" s="9"/>
      <c r="I108" s="9"/>
      <c r="J108" s="11" t="n">
        <f aca="false">IF(AND(B108&lt;&gt;"",ISNUMBER(C108),C108&gt;0),IF(ISNUMBER(INDEX(Rates!$D$5:$D$12,MATCH(B108,Rates!$A$5:$A$12,0))),MIN(C108*INDEX(Rates!$B$5:$B$12,MATCH(B108,Rates!$A$5:$A$12,0)),INDEX(Rates!$D$5:$D$12,MATCH(B108,Rates!$A$5:$A$12,0))),C108*INDEX(Rates!$B$5:$B$12,MATCH(B108,Rates!$A$5:$A$12,0)))+INDEX(Rates!$C$5:$C$12,MATCH(B108,Rates!$A$5:$A$12,0)),0)</f>
        <v>0</v>
      </c>
      <c r="K108" s="11" t="n">
        <f aca="false">IF(AND(B108&lt;&gt;"",ISNUMBER(C108),C108&gt;0),IF(AND(D108="Y",INDEX(Rates!$E$5:$E$12,MATCH(B108,Rates!$A$5:$A$12,0))="Y"),C108*Rates!$B$16,0),0)</f>
        <v>0</v>
      </c>
      <c r="L108" s="11" t="n">
        <f aca="false">IF(AND(AND(B108&lt;&gt;"",ISNUMBER(C108),C108&gt;0),E108="Y"),C108*Rates!$B$17,0)</f>
        <v>0</v>
      </c>
      <c r="M108" s="11" t="n">
        <f aca="false">IF(AND(AND(B108&lt;&gt;"",ISNUMBER(C108),C108&gt;0),F108="Y"),C108*Rates!$B$18,0)</f>
        <v>0</v>
      </c>
      <c r="N108" s="11" t="n">
        <f aca="false">IF(AND(B108&lt;&gt;"",ISNUMBER(C108),C108&gt;0),IF(G108="Stripe Invoicing (0.4%)",C108*Rates!$B$19,IF(G108="Post-payment invoice (0.4%, $2 cap)",MIN(C108*Rates!$B$19,Rates!$B$20),0)),0)</f>
        <v>0</v>
      </c>
      <c r="O108" s="11" t="n">
        <f aca="false">J108+K108+L108+M108+N108</f>
        <v>0</v>
      </c>
      <c r="P108" s="11" t="n">
        <f aca="false">IF(AND(B108&lt;&gt;"",ISNUMBER(C108),C108&gt;0),C108-O108,0)</f>
        <v>0</v>
      </c>
      <c r="Q108" s="12" t="str">
        <f aca="false">IF(AND(B108&lt;&gt;"",ISNUMBER(C108),C108&gt;0),O108/C108,"")</f>
        <v/>
      </c>
      <c r="R108" s="11" t="n">
        <f aca="false">IF(OR(H108="Y",I108&lt;&gt;"None"),IF(H108="Y",O108,0)+IF(I108="Lost, no response",Rates!$B$21,IF(I108="Responded and lost",Rates!$B$21+Rates!$B$22,IF(I108="Responded and won",Rates!$B$21,IF(I108="Smart Disputes win",Rates!$B$21+Rates!$B$23*C108,IF(I108="Smart Disputes loss",Rates!$B$21,0))))),0)</f>
        <v>0</v>
      </c>
      <c r="S108" s="11" t="n">
        <f aca="false">IF(AND(B108&lt;&gt;"",ISNUMBER(C108),C108&gt;0),C108*Rates!$B$24+Rates!$B$25,0)</f>
        <v>0</v>
      </c>
      <c r="T108" s="11" t="n">
        <f aca="false">IF(AND(B108&lt;&gt;"",ISNUMBER(C108),C108&gt;0),C108*Rates!$B$26+Rates!$B$27,0)</f>
        <v>0</v>
      </c>
      <c r="U108" s="11" t="n">
        <f aca="false">S108-O108</f>
        <v>0</v>
      </c>
    </row>
    <row r="109" customFormat="false" ht="15" hidden="false" customHeight="false" outlineLevel="0" collapsed="false">
      <c r="A109" s="9"/>
      <c r="B109" s="9"/>
      <c r="C109" s="10"/>
      <c r="D109" s="9"/>
      <c r="E109" s="9"/>
      <c r="F109" s="9"/>
      <c r="G109" s="9"/>
      <c r="H109" s="9"/>
      <c r="I109" s="9"/>
      <c r="J109" s="11" t="n">
        <f aca="false">IF(AND(B109&lt;&gt;"",ISNUMBER(C109),C109&gt;0),IF(ISNUMBER(INDEX(Rates!$D$5:$D$12,MATCH(B109,Rates!$A$5:$A$12,0))),MIN(C109*INDEX(Rates!$B$5:$B$12,MATCH(B109,Rates!$A$5:$A$12,0)),INDEX(Rates!$D$5:$D$12,MATCH(B109,Rates!$A$5:$A$12,0))),C109*INDEX(Rates!$B$5:$B$12,MATCH(B109,Rates!$A$5:$A$12,0)))+INDEX(Rates!$C$5:$C$12,MATCH(B109,Rates!$A$5:$A$12,0)),0)</f>
        <v>0</v>
      </c>
      <c r="K109" s="11" t="n">
        <f aca="false">IF(AND(B109&lt;&gt;"",ISNUMBER(C109),C109&gt;0),IF(AND(D109="Y",INDEX(Rates!$E$5:$E$12,MATCH(B109,Rates!$A$5:$A$12,0))="Y"),C109*Rates!$B$16,0),0)</f>
        <v>0</v>
      </c>
      <c r="L109" s="11" t="n">
        <f aca="false">IF(AND(AND(B109&lt;&gt;"",ISNUMBER(C109),C109&gt;0),E109="Y"),C109*Rates!$B$17,0)</f>
        <v>0</v>
      </c>
      <c r="M109" s="11" t="n">
        <f aca="false">IF(AND(AND(B109&lt;&gt;"",ISNUMBER(C109),C109&gt;0),F109="Y"),C109*Rates!$B$18,0)</f>
        <v>0</v>
      </c>
      <c r="N109" s="11" t="n">
        <f aca="false">IF(AND(B109&lt;&gt;"",ISNUMBER(C109),C109&gt;0),IF(G109="Stripe Invoicing (0.4%)",C109*Rates!$B$19,IF(G109="Post-payment invoice (0.4%, $2 cap)",MIN(C109*Rates!$B$19,Rates!$B$20),0)),0)</f>
        <v>0</v>
      </c>
      <c r="O109" s="11" t="n">
        <f aca="false">J109+K109+L109+M109+N109</f>
        <v>0</v>
      </c>
      <c r="P109" s="11" t="n">
        <f aca="false">IF(AND(B109&lt;&gt;"",ISNUMBER(C109),C109&gt;0),C109-O109,0)</f>
        <v>0</v>
      </c>
      <c r="Q109" s="12" t="str">
        <f aca="false">IF(AND(B109&lt;&gt;"",ISNUMBER(C109),C109&gt;0),O109/C109,"")</f>
        <v/>
      </c>
      <c r="R109" s="11" t="n">
        <f aca="false">IF(OR(H109="Y",I109&lt;&gt;"None"),IF(H109="Y",O109,0)+IF(I109="Lost, no response",Rates!$B$21,IF(I109="Responded and lost",Rates!$B$21+Rates!$B$22,IF(I109="Responded and won",Rates!$B$21,IF(I109="Smart Disputes win",Rates!$B$21+Rates!$B$23*C109,IF(I109="Smart Disputes loss",Rates!$B$21,0))))),0)</f>
        <v>0</v>
      </c>
      <c r="S109" s="11" t="n">
        <f aca="false">IF(AND(B109&lt;&gt;"",ISNUMBER(C109),C109&gt;0),C109*Rates!$B$24+Rates!$B$25,0)</f>
        <v>0</v>
      </c>
      <c r="T109" s="11" t="n">
        <f aca="false">IF(AND(B109&lt;&gt;"",ISNUMBER(C109),C109&gt;0),C109*Rates!$B$26+Rates!$B$27,0)</f>
        <v>0</v>
      </c>
      <c r="U109" s="11" t="n">
        <f aca="false">S109-O109</f>
        <v>0</v>
      </c>
    </row>
    <row r="110" customFormat="false" ht="15" hidden="false" customHeight="false" outlineLevel="0" collapsed="false">
      <c r="A110" s="9"/>
      <c r="B110" s="9"/>
      <c r="C110" s="10"/>
      <c r="D110" s="9"/>
      <c r="E110" s="9"/>
      <c r="F110" s="9"/>
      <c r="G110" s="9"/>
      <c r="H110" s="9"/>
      <c r="I110" s="9"/>
      <c r="J110" s="11" t="n">
        <f aca="false">IF(AND(B110&lt;&gt;"",ISNUMBER(C110),C110&gt;0),IF(ISNUMBER(INDEX(Rates!$D$5:$D$12,MATCH(B110,Rates!$A$5:$A$12,0))),MIN(C110*INDEX(Rates!$B$5:$B$12,MATCH(B110,Rates!$A$5:$A$12,0)),INDEX(Rates!$D$5:$D$12,MATCH(B110,Rates!$A$5:$A$12,0))),C110*INDEX(Rates!$B$5:$B$12,MATCH(B110,Rates!$A$5:$A$12,0)))+INDEX(Rates!$C$5:$C$12,MATCH(B110,Rates!$A$5:$A$12,0)),0)</f>
        <v>0</v>
      </c>
      <c r="K110" s="11" t="n">
        <f aca="false">IF(AND(B110&lt;&gt;"",ISNUMBER(C110),C110&gt;0),IF(AND(D110="Y",INDEX(Rates!$E$5:$E$12,MATCH(B110,Rates!$A$5:$A$12,0))="Y"),C110*Rates!$B$16,0),0)</f>
        <v>0</v>
      </c>
      <c r="L110" s="11" t="n">
        <f aca="false">IF(AND(AND(B110&lt;&gt;"",ISNUMBER(C110),C110&gt;0),E110="Y"),C110*Rates!$B$17,0)</f>
        <v>0</v>
      </c>
      <c r="M110" s="11" t="n">
        <f aca="false">IF(AND(AND(B110&lt;&gt;"",ISNUMBER(C110),C110&gt;0),F110="Y"),C110*Rates!$B$18,0)</f>
        <v>0</v>
      </c>
      <c r="N110" s="11" t="n">
        <f aca="false">IF(AND(B110&lt;&gt;"",ISNUMBER(C110),C110&gt;0),IF(G110="Stripe Invoicing (0.4%)",C110*Rates!$B$19,IF(G110="Post-payment invoice (0.4%, $2 cap)",MIN(C110*Rates!$B$19,Rates!$B$20),0)),0)</f>
        <v>0</v>
      </c>
      <c r="O110" s="11" t="n">
        <f aca="false">J110+K110+L110+M110+N110</f>
        <v>0</v>
      </c>
      <c r="P110" s="11" t="n">
        <f aca="false">IF(AND(B110&lt;&gt;"",ISNUMBER(C110),C110&gt;0),C110-O110,0)</f>
        <v>0</v>
      </c>
      <c r="Q110" s="12" t="str">
        <f aca="false">IF(AND(B110&lt;&gt;"",ISNUMBER(C110),C110&gt;0),O110/C110,"")</f>
        <v/>
      </c>
      <c r="R110" s="11" t="n">
        <f aca="false">IF(OR(H110="Y",I110&lt;&gt;"None"),IF(H110="Y",O110,0)+IF(I110="Lost, no response",Rates!$B$21,IF(I110="Responded and lost",Rates!$B$21+Rates!$B$22,IF(I110="Responded and won",Rates!$B$21,IF(I110="Smart Disputes win",Rates!$B$21+Rates!$B$23*C110,IF(I110="Smart Disputes loss",Rates!$B$21,0))))),0)</f>
        <v>0</v>
      </c>
      <c r="S110" s="11" t="n">
        <f aca="false">IF(AND(B110&lt;&gt;"",ISNUMBER(C110),C110&gt;0),C110*Rates!$B$24+Rates!$B$25,0)</f>
        <v>0</v>
      </c>
      <c r="T110" s="11" t="n">
        <f aca="false">IF(AND(B110&lt;&gt;"",ISNUMBER(C110),C110&gt;0),C110*Rates!$B$26+Rates!$B$27,0)</f>
        <v>0</v>
      </c>
      <c r="U110" s="11" t="n">
        <f aca="false">S110-O110</f>
        <v>0</v>
      </c>
    </row>
    <row r="111" customFormat="false" ht="15" hidden="false" customHeight="false" outlineLevel="0" collapsed="false">
      <c r="A111" s="9"/>
      <c r="B111" s="9"/>
      <c r="C111" s="10"/>
      <c r="D111" s="9"/>
      <c r="E111" s="9"/>
      <c r="F111" s="9"/>
      <c r="G111" s="9"/>
      <c r="H111" s="9"/>
      <c r="I111" s="9"/>
      <c r="J111" s="11" t="n">
        <f aca="false">IF(AND(B111&lt;&gt;"",ISNUMBER(C111),C111&gt;0),IF(ISNUMBER(INDEX(Rates!$D$5:$D$12,MATCH(B111,Rates!$A$5:$A$12,0))),MIN(C111*INDEX(Rates!$B$5:$B$12,MATCH(B111,Rates!$A$5:$A$12,0)),INDEX(Rates!$D$5:$D$12,MATCH(B111,Rates!$A$5:$A$12,0))),C111*INDEX(Rates!$B$5:$B$12,MATCH(B111,Rates!$A$5:$A$12,0)))+INDEX(Rates!$C$5:$C$12,MATCH(B111,Rates!$A$5:$A$12,0)),0)</f>
        <v>0</v>
      </c>
      <c r="K111" s="11" t="n">
        <f aca="false">IF(AND(B111&lt;&gt;"",ISNUMBER(C111),C111&gt;0),IF(AND(D111="Y",INDEX(Rates!$E$5:$E$12,MATCH(B111,Rates!$A$5:$A$12,0))="Y"),C111*Rates!$B$16,0),0)</f>
        <v>0</v>
      </c>
      <c r="L111" s="11" t="n">
        <f aca="false">IF(AND(AND(B111&lt;&gt;"",ISNUMBER(C111),C111&gt;0),E111="Y"),C111*Rates!$B$17,0)</f>
        <v>0</v>
      </c>
      <c r="M111" s="11" t="n">
        <f aca="false">IF(AND(AND(B111&lt;&gt;"",ISNUMBER(C111),C111&gt;0),F111="Y"),C111*Rates!$B$18,0)</f>
        <v>0</v>
      </c>
      <c r="N111" s="11" t="n">
        <f aca="false">IF(AND(B111&lt;&gt;"",ISNUMBER(C111),C111&gt;0),IF(G111="Stripe Invoicing (0.4%)",C111*Rates!$B$19,IF(G111="Post-payment invoice (0.4%, $2 cap)",MIN(C111*Rates!$B$19,Rates!$B$20),0)),0)</f>
        <v>0</v>
      </c>
      <c r="O111" s="11" t="n">
        <f aca="false">J111+K111+L111+M111+N111</f>
        <v>0</v>
      </c>
      <c r="P111" s="11" t="n">
        <f aca="false">IF(AND(B111&lt;&gt;"",ISNUMBER(C111),C111&gt;0),C111-O111,0)</f>
        <v>0</v>
      </c>
      <c r="Q111" s="12" t="str">
        <f aca="false">IF(AND(B111&lt;&gt;"",ISNUMBER(C111),C111&gt;0),O111/C111,"")</f>
        <v/>
      </c>
      <c r="R111" s="11" t="n">
        <f aca="false">IF(OR(H111="Y",I111&lt;&gt;"None"),IF(H111="Y",O111,0)+IF(I111="Lost, no response",Rates!$B$21,IF(I111="Responded and lost",Rates!$B$21+Rates!$B$22,IF(I111="Responded and won",Rates!$B$21,IF(I111="Smart Disputes win",Rates!$B$21+Rates!$B$23*C111,IF(I111="Smart Disputes loss",Rates!$B$21,0))))),0)</f>
        <v>0</v>
      </c>
      <c r="S111" s="11" t="n">
        <f aca="false">IF(AND(B111&lt;&gt;"",ISNUMBER(C111),C111&gt;0),C111*Rates!$B$24+Rates!$B$25,0)</f>
        <v>0</v>
      </c>
      <c r="T111" s="11" t="n">
        <f aca="false">IF(AND(B111&lt;&gt;"",ISNUMBER(C111),C111&gt;0),C111*Rates!$B$26+Rates!$B$27,0)</f>
        <v>0</v>
      </c>
      <c r="U111" s="11" t="n">
        <f aca="false">S111-O111</f>
        <v>0</v>
      </c>
    </row>
    <row r="112" customFormat="false" ht="15" hidden="false" customHeight="false" outlineLevel="0" collapsed="false">
      <c r="A112" s="9"/>
      <c r="B112" s="9"/>
      <c r="C112" s="10"/>
      <c r="D112" s="9"/>
      <c r="E112" s="9"/>
      <c r="F112" s="9"/>
      <c r="G112" s="9"/>
      <c r="H112" s="9"/>
      <c r="I112" s="9"/>
      <c r="J112" s="11" t="n">
        <f aca="false">IF(AND(B112&lt;&gt;"",ISNUMBER(C112),C112&gt;0),IF(ISNUMBER(INDEX(Rates!$D$5:$D$12,MATCH(B112,Rates!$A$5:$A$12,0))),MIN(C112*INDEX(Rates!$B$5:$B$12,MATCH(B112,Rates!$A$5:$A$12,0)),INDEX(Rates!$D$5:$D$12,MATCH(B112,Rates!$A$5:$A$12,0))),C112*INDEX(Rates!$B$5:$B$12,MATCH(B112,Rates!$A$5:$A$12,0)))+INDEX(Rates!$C$5:$C$12,MATCH(B112,Rates!$A$5:$A$12,0)),0)</f>
        <v>0</v>
      </c>
      <c r="K112" s="11" t="n">
        <f aca="false">IF(AND(B112&lt;&gt;"",ISNUMBER(C112),C112&gt;0),IF(AND(D112="Y",INDEX(Rates!$E$5:$E$12,MATCH(B112,Rates!$A$5:$A$12,0))="Y"),C112*Rates!$B$16,0),0)</f>
        <v>0</v>
      </c>
      <c r="L112" s="11" t="n">
        <f aca="false">IF(AND(AND(B112&lt;&gt;"",ISNUMBER(C112),C112&gt;0),E112="Y"),C112*Rates!$B$17,0)</f>
        <v>0</v>
      </c>
      <c r="M112" s="11" t="n">
        <f aca="false">IF(AND(AND(B112&lt;&gt;"",ISNUMBER(C112),C112&gt;0),F112="Y"),C112*Rates!$B$18,0)</f>
        <v>0</v>
      </c>
      <c r="N112" s="11" t="n">
        <f aca="false">IF(AND(B112&lt;&gt;"",ISNUMBER(C112),C112&gt;0),IF(G112="Stripe Invoicing (0.4%)",C112*Rates!$B$19,IF(G112="Post-payment invoice (0.4%, $2 cap)",MIN(C112*Rates!$B$19,Rates!$B$20),0)),0)</f>
        <v>0</v>
      </c>
      <c r="O112" s="11" t="n">
        <f aca="false">J112+K112+L112+M112+N112</f>
        <v>0</v>
      </c>
      <c r="P112" s="11" t="n">
        <f aca="false">IF(AND(B112&lt;&gt;"",ISNUMBER(C112),C112&gt;0),C112-O112,0)</f>
        <v>0</v>
      </c>
      <c r="Q112" s="12" t="str">
        <f aca="false">IF(AND(B112&lt;&gt;"",ISNUMBER(C112),C112&gt;0),O112/C112,"")</f>
        <v/>
      </c>
      <c r="R112" s="11" t="n">
        <f aca="false">IF(OR(H112="Y",I112&lt;&gt;"None"),IF(H112="Y",O112,0)+IF(I112="Lost, no response",Rates!$B$21,IF(I112="Responded and lost",Rates!$B$21+Rates!$B$22,IF(I112="Responded and won",Rates!$B$21,IF(I112="Smart Disputes win",Rates!$B$21+Rates!$B$23*C112,IF(I112="Smart Disputes loss",Rates!$B$21,0))))),0)</f>
        <v>0</v>
      </c>
      <c r="S112" s="11" t="n">
        <f aca="false">IF(AND(B112&lt;&gt;"",ISNUMBER(C112),C112&gt;0),C112*Rates!$B$24+Rates!$B$25,0)</f>
        <v>0</v>
      </c>
      <c r="T112" s="11" t="n">
        <f aca="false">IF(AND(B112&lt;&gt;"",ISNUMBER(C112),C112&gt;0),C112*Rates!$B$26+Rates!$B$27,0)</f>
        <v>0</v>
      </c>
      <c r="U112" s="11" t="n">
        <f aca="false">S112-O112</f>
        <v>0</v>
      </c>
    </row>
    <row r="113" customFormat="false" ht="15" hidden="false" customHeight="false" outlineLevel="0" collapsed="false">
      <c r="A113" s="9"/>
      <c r="B113" s="9"/>
      <c r="C113" s="10"/>
      <c r="D113" s="9"/>
      <c r="E113" s="9"/>
      <c r="F113" s="9"/>
      <c r="G113" s="9"/>
      <c r="H113" s="9"/>
      <c r="I113" s="9"/>
      <c r="J113" s="11" t="n">
        <f aca="false">IF(AND(B113&lt;&gt;"",ISNUMBER(C113),C113&gt;0),IF(ISNUMBER(INDEX(Rates!$D$5:$D$12,MATCH(B113,Rates!$A$5:$A$12,0))),MIN(C113*INDEX(Rates!$B$5:$B$12,MATCH(B113,Rates!$A$5:$A$12,0)),INDEX(Rates!$D$5:$D$12,MATCH(B113,Rates!$A$5:$A$12,0))),C113*INDEX(Rates!$B$5:$B$12,MATCH(B113,Rates!$A$5:$A$12,0)))+INDEX(Rates!$C$5:$C$12,MATCH(B113,Rates!$A$5:$A$12,0)),0)</f>
        <v>0</v>
      </c>
      <c r="K113" s="11" t="n">
        <f aca="false">IF(AND(B113&lt;&gt;"",ISNUMBER(C113),C113&gt;0),IF(AND(D113="Y",INDEX(Rates!$E$5:$E$12,MATCH(B113,Rates!$A$5:$A$12,0))="Y"),C113*Rates!$B$16,0),0)</f>
        <v>0</v>
      </c>
      <c r="L113" s="11" t="n">
        <f aca="false">IF(AND(AND(B113&lt;&gt;"",ISNUMBER(C113),C113&gt;0),E113="Y"),C113*Rates!$B$17,0)</f>
        <v>0</v>
      </c>
      <c r="M113" s="11" t="n">
        <f aca="false">IF(AND(AND(B113&lt;&gt;"",ISNUMBER(C113),C113&gt;0),F113="Y"),C113*Rates!$B$18,0)</f>
        <v>0</v>
      </c>
      <c r="N113" s="11" t="n">
        <f aca="false">IF(AND(B113&lt;&gt;"",ISNUMBER(C113),C113&gt;0),IF(G113="Stripe Invoicing (0.4%)",C113*Rates!$B$19,IF(G113="Post-payment invoice (0.4%, $2 cap)",MIN(C113*Rates!$B$19,Rates!$B$20),0)),0)</f>
        <v>0</v>
      </c>
      <c r="O113" s="11" t="n">
        <f aca="false">J113+K113+L113+M113+N113</f>
        <v>0</v>
      </c>
      <c r="P113" s="11" t="n">
        <f aca="false">IF(AND(B113&lt;&gt;"",ISNUMBER(C113),C113&gt;0),C113-O113,0)</f>
        <v>0</v>
      </c>
      <c r="Q113" s="12" t="str">
        <f aca="false">IF(AND(B113&lt;&gt;"",ISNUMBER(C113),C113&gt;0),O113/C113,"")</f>
        <v/>
      </c>
      <c r="R113" s="11" t="n">
        <f aca="false">IF(OR(H113="Y",I113&lt;&gt;"None"),IF(H113="Y",O113,0)+IF(I113="Lost, no response",Rates!$B$21,IF(I113="Responded and lost",Rates!$B$21+Rates!$B$22,IF(I113="Responded and won",Rates!$B$21,IF(I113="Smart Disputes win",Rates!$B$21+Rates!$B$23*C113,IF(I113="Smart Disputes loss",Rates!$B$21,0))))),0)</f>
        <v>0</v>
      </c>
      <c r="S113" s="11" t="n">
        <f aca="false">IF(AND(B113&lt;&gt;"",ISNUMBER(C113),C113&gt;0),C113*Rates!$B$24+Rates!$B$25,0)</f>
        <v>0</v>
      </c>
      <c r="T113" s="11" t="n">
        <f aca="false">IF(AND(B113&lt;&gt;"",ISNUMBER(C113),C113&gt;0),C113*Rates!$B$26+Rates!$B$27,0)</f>
        <v>0</v>
      </c>
      <c r="U113" s="11" t="n">
        <f aca="false">S113-O113</f>
        <v>0</v>
      </c>
    </row>
    <row r="114" customFormat="false" ht="15" hidden="false" customHeight="false" outlineLevel="0" collapsed="false">
      <c r="A114" s="9"/>
      <c r="B114" s="9"/>
      <c r="C114" s="10"/>
      <c r="D114" s="9"/>
      <c r="E114" s="9"/>
      <c r="F114" s="9"/>
      <c r="G114" s="9"/>
      <c r="H114" s="9"/>
      <c r="I114" s="9"/>
      <c r="J114" s="11" t="n">
        <f aca="false">IF(AND(B114&lt;&gt;"",ISNUMBER(C114),C114&gt;0),IF(ISNUMBER(INDEX(Rates!$D$5:$D$12,MATCH(B114,Rates!$A$5:$A$12,0))),MIN(C114*INDEX(Rates!$B$5:$B$12,MATCH(B114,Rates!$A$5:$A$12,0)),INDEX(Rates!$D$5:$D$12,MATCH(B114,Rates!$A$5:$A$12,0))),C114*INDEX(Rates!$B$5:$B$12,MATCH(B114,Rates!$A$5:$A$12,0)))+INDEX(Rates!$C$5:$C$12,MATCH(B114,Rates!$A$5:$A$12,0)),0)</f>
        <v>0</v>
      </c>
      <c r="K114" s="11" t="n">
        <f aca="false">IF(AND(B114&lt;&gt;"",ISNUMBER(C114),C114&gt;0),IF(AND(D114="Y",INDEX(Rates!$E$5:$E$12,MATCH(B114,Rates!$A$5:$A$12,0))="Y"),C114*Rates!$B$16,0),0)</f>
        <v>0</v>
      </c>
      <c r="L114" s="11" t="n">
        <f aca="false">IF(AND(AND(B114&lt;&gt;"",ISNUMBER(C114),C114&gt;0),E114="Y"),C114*Rates!$B$17,0)</f>
        <v>0</v>
      </c>
      <c r="M114" s="11" t="n">
        <f aca="false">IF(AND(AND(B114&lt;&gt;"",ISNUMBER(C114),C114&gt;0),F114="Y"),C114*Rates!$B$18,0)</f>
        <v>0</v>
      </c>
      <c r="N114" s="11" t="n">
        <f aca="false">IF(AND(B114&lt;&gt;"",ISNUMBER(C114),C114&gt;0),IF(G114="Stripe Invoicing (0.4%)",C114*Rates!$B$19,IF(G114="Post-payment invoice (0.4%, $2 cap)",MIN(C114*Rates!$B$19,Rates!$B$20),0)),0)</f>
        <v>0</v>
      </c>
      <c r="O114" s="11" t="n">
        <f aca="false">J114+K114+L114+M114+N114</f>
        <v>0</v>
      </c>
      <c r="P114" s="11" t="n">
        <f aca="false">IF(AND(B114&lt;&gt;"",ISNUMBER(C114),C114&gt;0),C114-O114,0)</f>
        <v>0</v>
      </c>
      <c r="Q114" s="12" t="str">
        <f aca="false">IF(AND(B114&lt;&gt;"",ISNUMBER(C114),C114&gt;0),O114/C114,"")</f>
        <v/>
      </c>
      <c r="R114" s="11" t="n">
        <f aca="false">IF(OR(H114="Y",I114&lt;&gt;"None"),IF(H114="Y",O114,0)+IF(I114="Lost, no response",Rates!$B$21,IF(I114="Responded and lost",Rates!$B$21+Rates!$B$22,IF(I114="Responded and won",Rates!$B$21,IF(I114="Smart Disputes win",Rates!$B$21+Rates!$B$23*C114,IF(I114="Smart Disputes loss",Rates!$B$21,0))))),0)</f>
        <v>0</v>
      </c>
      <c r="S114" s="11" t="n">
        <f aca="false">IF(AND(B114&lt;&gt;"",ISNUMBER(C114),C114&gt;0),C114*Rates!$B$24+Rates!$B$25,0)</f>
        <v>0</v>
      </c>
      <c r="T114" s="11" t="n">
        <f aca="false">IF(AND(B114&lt;&gt;"",ISNUMBER(C114),C114&gt;0),C114*Rates!$B$26+Rates!$B$27,0)</f>
        <v>0</v>
      </c>
      <c r="U114" s="11" t="n">
        <f aca="false">S114-O114</f>
        <v>0</v>
      </c>
    </row>
    <row r="115" customFormat="false" ht="15" hidden="false" customHeight="false" outlineLevel="0" collapsed="false">
      <c r="A115" s="9"/>
      <c r="B115" s="9"/>
      <c r="C115" s="10"/>
      <c r="D115" s="9"/>
      <c r="E115" s="9"/>
      <c r="F115" s="9"/>
      <c r="G115" s="9"/>
      <c r="H115" s="9"/>
      <c r="I115" s="9"/>
      <c r="J115" s="11" t="n">
        <f aca="false">IF(AND(B115&lt;&gt;"",ISNUMBER(C115),C115&gt;0),IF(ISNUMBER(INDEX(Rates!$D$5:$D$12,MATCH(B115,Rates!$A$5:$A$12,0))),MIN(C115*INDEX(Rates!$B$5:$B$12,MATCH(B115,Rates!$A$5:$A$12,0)),INDEX(Rates!$D$5:$D$12,MATCH(B115,Rates!$A$5:$A$12,0))),C115*INDEX(Rates!$B$5:$B$12,MATCH(B115,Rates!$A$5:$A$12,0)))+INDEX(Rates!$C$5:$C$12,MATCH(B115,Rates!$A$5:$A$12,0)),0)</f>
        <v>0</v>
      </c>
      <c r="K115" s="11" t="n">
        <f aca="false">IF(AND(B115&lt;&gt;"",ISNUMBER(C115),C115&gt;0),IF(AND(D115="Y",INDEX(Rates!$E$5:$E$12,MATCH(B115,Rates!$A$5:$A$12,0))="Y"),C115*Rates!$B$16,0),0)</f>
        <v>0</v>
      </c>
      <c r="L115" s="11" t="n">
        <f aca="false">IF(AND(AND(B115&lt;&gt;"",ISNUMBER(C115),C115&gt;0),E115="Y"),C115*Rates!$B$17,0)</f>
        <v>0</v>
      </c>
      <c r="M115" s="11" t="n">
        <f aca="false">IF(AND(AND(B115&lt;&gt;"",ISNUMBER(C115),C115&gt;0),F115="Y"),C115*Rates!$B$18,0)</f>
        <v>0</v>
      </c>
      <c r="N115" s="11" t="n">
        <f aca="false">IF(AND(B115&lt;&gt;"",ISNUMBER(C115),C115&gt;0),IF(G115="Stripe Invoicing (0.4%)",C115*Rates!$B$19,IF(G115="Post-payment invoice (0.4%, $2 cap)",MIN(C115*Rates!$B$19,Rates!$B$20),0)),0)</f>
        <v>0</v>
      </c>
      <c r="O115" s="11" t="n">
        <f aca="false">J115+K115+L115+M115+N115</f>
        <v>0</v>
      </c>
      <c r="P115" s="11" t="n">
        <f aca="false">IF(AND(B115&lt;&gt;"",ISNUMBER(C115),C115&gt;0),C115-O115,0)</f>
        <v>0</v>
      </c>
      <c r="Q115" s="12" t="str">
        <f aca="false">IF(AND(B115&lt;&gt;"",ISNUMBER(C115),C115&gt;0),O115/C115,"")</f>
        <v/>
      </c>
      <c r="R115" s="11" t="n">
        <f aca="false">IF(OR(H115="Y",I115&lt;&gt;"None"),IF(H115="Y",O115,0)+IF(I115="Lost, no response",Rates!$B$21,IF(I115="Responded and lost",Rates!$B$21+Rates!$B$22,IF(I115="Responded and won",Rates!$B$21,IF(I115="Smart Disputes win",Rates!$B$21+Rates!$B$23*C115,IF(I115="Smart Disputes loss",Rates!$B$21,0))))),0)</f>
        <v>0</v>
      </c>
      <c r="S115" s="11" t="n">
        <f aca="false">IF(AND(B115&lt;&gt;"",ISNUMBER(C115),C115&gt;0),C115*Rates!$B$24+Rates!$B$25,0)</f>
        <v>0</v>
      </c>
      <c r="T115" s="11" t="n">
        <f aca="false">IF(AND(B115&lt;&gt;"",ISNUMBER(C115),C115&gt;0),C115*Rates!$B$26+Rates!$B$27,0)</f>
        <v>0</v>
      </c>
      <c r="U115" s="11" t="n">
        <f aca="false">S115-O115</f>
        <v>0</v>
      </c>
    </row>
    <row r="116" customFormat="false" ht="15" hidden="false" customHeight="false" outlineLevel="0" collapsed="false">
      <c r="A116" s="9"/>
      <c r="B116" s="9"/>
      <c r="C116" s="10"/>
      <c r="D116" s="9"/>
      <c r="E116" s="9"/>
      <c r="F116" s="9"/>
      <c r="G116" s="9"/>
      <c r="H116" s="9"/>
      <c r="I116" s="9"/>
      <c r="J116" s="11" t="n">
        <f aca="false">IF(AND(B116&lt;&gt;"",ISNUMBER(C116),C116&gt;0),IF(ISNUMBER(INDEX(Rates!$D$5:$D$12,MATCH(B116,Rates!$A$5:$A$12,0))),MIN(C116*INDEX(Rates!$B$5:$B$12,MATCH(B116,Rates!$A$5:$A$12,0)),INDEX(Rates!$D$5:$D$12,MATCH(B116,Rates!$A$5:$A$12,0))),C116*INDEX(Rates!$B$5:$B$12,MATCH(B116,Rates!$A$5:$A$12,0)))+INDEX(Rates!$C$5:$C$12,MATCH(B116,Rates!$A$5:$A$12,0)),0)</f>
        <v>0</v>
      </c>
      <c r="K116" s="11" t="n">
        <f aca="false">IF(AND(B116&lt;&gt;"",ISNUMBER(C116),C116&gt;0),IF(AND(D116="Y",INDEX(Rates!$E$5:$E$12,MATCH(B116,Rates!$A$5:$A$12,0))="Y"),C116*Rates!$B$16,0),0)</f>
        <v>0</v>
      </c>
      <c r="L116" s="11" t="n">
        <f aca="false">IF(AND(AND(B116&lt;&gt;"",ISNUMBER(C116),C116&gt;0),E116="Y"),C116*Rates!$B$17,0)</f>
        <v>0</v>
      </c>
      <c r="M116" s="11" t="n">
        <f aca="false">IF(AND(AND(B116&lt;&gt;"",ISNUMBER(C116),C116&gt;0),F116="Y"),C116*Rates!$B$18,0)</f>
        <v>0</v>
      </c>
      <c r="N116" s="11" t="n">
        <f aca="false">IF(AND(B116&lt;&gt;"",ISNUMBER(C116),C116&gt;0),IF(G116="Stripe Invoicing (0.4%)",C116*Rates!$B$19,IF(G116="Post-payment invoice (0.4%, $2 cap)",MIN(C116*Rates!$B$19,Rates!$B$20),0)),0)</f>
        <v>0</v>
      </c>
      <c r="O116" s="11" t="n">
        <f aca="false">J116+K116+L116+M116+N116</f>
        <v>0</v>
      </c>
      <c r="P116" s="11" t="n">
        <f aca="false">IF(AND(B116&lt;&gt;"",ISNUMBER(C116),C116&gt;0),C116-O116,0)</f>
        <v>0</v>
      </c>
      <c r="Q116" s="12" t="str">
        <f aca="false">IF(AND(B116&lt;&gt;"",ISNUMBER(C116),C116&gt;0),O116/C116,"")</f>
        <v/>
      </c>
      <c r="R116" s="11" t="n">
        <f aca="false">IF(OR(H116="Y",I116&lt;&gt;"None"),IF(H116="Y",O116,0)+IF(I116="Lost, no response",Rates!$B$21,IF(I116="Responded and lost",Rates!$B$21+Rates!$B$22,IF(I116="Responded and won",Rates!$B$21,IF(I116="Smart Disputes win",Rates!$B$21+Rates!$B$23*C116,IF(I116="Smart Disputes loss",Rates!$B$21,0))))),0)</f>
        <v>0</v>
      </c>
      <c r="S116" s="11" t="n">
        <f aca="false">IF(AND(B116&lt;&gt;"",ISNUMBER(C116),C116&gt;0),C116*Rates!$B$24+Rates!$B$25,0)</f>
        <v>0</v>
      </c>
      <c r="T116" s="11" t="n">
        <f aca="false">IF(AND(B116&lt;&gt;"",ISNUMBER(C116),C116&gt;0),C116*Rates!$B$26+Rates!$B$27,0)</f>
        <v>0</v>
      </c>
      <c r="U116" s="11" t="n">
        <f aca="false">S116-O116</f>
        <v>0</v>
      </c>
    </row>
    <row r="117" customFormat="false" ht="15" hidden="false" customHeight="false" outlineLevel="0" collapsed="false">
      <c r="A117" s="9"/>
      <c r="B117" s="9"/>
      <c r="C117" s="10"/>
      <c r="D117" s="9"/>
      <c r="E117" s="9"/>
      <c r="F117" s="9"/>
      <c r="G117" s="9"/>
      <c r="H117" s="9"/>
      <c r="I117" s="9"/>
      <c r="J117" s="11" t="n">
        <f aca="false">IF(AND(B117&lt;&gt;"",ISNUMBER(C117),C117&gt;0),IF(ISNUMBER(INDEX(Rates!$D$5:$D$12,MATCH(B117,Rates!$A$5:$A$12,0))),MIN(C117*INDEX(Rates!$B$5:$B$12,MATCH(B117,Rates!$A$5:$A$12,0)),INDEX(Rates!$D$5:$D$12,MATCH(B117,Rates!$A$5:$A$12,0))),C117*INDEX(Rates!$B$5:$B$12,MATCH(B117,Rates!$A$5:$A$12,0)))+INDEX(Rates!$C$5:$C$12,MATCH(B117,Rates!$A$5:$A$12,0)),0)</f>
        <v>0</v>
      </c>
      <c r="K117" s="11" t="n">
        <f aca="false">IF(AND(B117&lt;&gt;"",ISNUMBER(C117),C117&gt;0),IF(AND(D117="Y",INDEX(Rates!$E$5:$E$12,MATCH(B117,Rates!$A$5:$A$12,0))="Y"),C117*Rates!$B$16,0),0)</f>
        <v>0</v>
      </c>
      <c r="L117" s="11" t="n">
        <f aca="false">IF(AND(AND(B117&lt;&gt;"",ISNUMBER(C117),C117&gt;0),E117="Y"),C117*Rates!$B$17,0)</f>
        <v>0</v>
      </c>
      <c r="M117" s="11" t="n">
        <f aca="false">IF(AND(AND(B117&lt;&gt;"",ISNUMBER(C117),C117&gt;0),F117="Y"),C117*Rates!$B$18,0)</f>
        <v>0</v>
      </c>
      <c r="N117" s="11" t="n">
        <f aca="false">IF(AND(B117&lt;&gt;"",ISNUMBER(C117),C117&gt;0),IF(G117="Stripe Invoicing (0.4%)",C117*Rates!$B$19,IF(G117="Post-payment invoice (0.4%, $2 cap)",MIN(C117*Rates!$B$19,Rates!$B$20),0)),0)</f>
        <v>0</v>
      </c>
      <c r="O117" s="11" t="n">
        <f aca="false">J117+K117+L117+M117+N117</f>
        <v>0</v>
      </c>
      <c r="P117" s="11" t="n">
        <f aca="false">IF(AND(B117&lt;&gt;"",ISNUMBER(C117),C117&gt;0),C117-O117,0)</f>
        <v>0</v>
      </c>
      <c r="Q117" s="12" t="str">
        <f aca="false">IF(AND(B117&lt;&gt;"",ISNUMBER(C117),C117&gt;0),O117/C117,"")</f>
        <v/>
      </c>
      <c r="R117" s="11" t="n">
        <f aca="false">IF(OR(H117="Y",I117&lt;&gt;"None"),IF(H117="Y",O117,0)+IF(I117="Lost, no response",Rates!$B$21,IF(I117="Responded and lost",Rates!$B$21+Rates!$B$22,IF(I117="Responded and won",Rates!$B$21,IF(I117="Smart Disputes win",Rates!$B$21+Rates!$B$23*C117,IF(I117="Smart Disputes loss",Rates!$B$21,0))))),0)</f>
        <v>0</v>
      </c>
      <c r="S117" s="11" t="n">
        <f aca="false">IF(AND(B117&lt;&gt;"",ISNUMBER(C117),C117&gt;0),C117*Rates!$B$24+Rates!$B$25,0)</f>
        <v>0</v>
      </c>
      <c r="T117" s="11" t="n">
        <f aca="false">IF(AND(B117&lt;&gt;"",ISNUMBER(C117),C117&gt;0),C117*Rates!$B$26+Rates!$B$27,0)</f>
        <v>0</v>
      </c>
      <c r="U117" s="11" t="n">
        <f aca="false">S117-O117</f>
        <v>0</v>
      </c>
    </row>
    <row r="118" customFormat="false" ht="15" hidden="false" customHeight="false" outlineLevel="0" collapsed="false">
      <c r="A118" s="9"/>
      <c r="B118" s="9"/>
      <c r="C118" s="10"/>
      <c r="D118" s="9"/>
      <c r="E118" s="9"/>
      <c r="F118" s="9"/>
      <c r="G118" s="9"/>
      <c r="H118" s="9"/>
      <c r="I118" s="9"/>
      <c r="J118" s="11" t="n">
        <f aca="false">IF(AND(B118&lt;&gt;"",ISNUMBER(C118),C118&gt;0),IF(ISNUMBER(INDEX(Rates!$D$5:$D$12,MATCH(B118,Rates!$A$5:$A$12,0))),MIN(C118*INDEX(Rates!$B$5:$B$12,MATCH(B118,Rates!$A$5:$A$12,0)),INDEX(Rates!$D$5:$D$12,MATCH(B118,Rates!$A$5:$A$12,0))),C118*INDEX(Rates!$B$5:$B$12,MATCH(B118,Rates!$A$5:$A$12,0)))+INDEX(Rates!$C$5:$C$12,MATCH(B118,Rates!$A$5:$A$12,0)),0)</f>
        <v>0</v>
      </c>
      <c r="K118" s="11" t="n">
        <f aca="false">IF(AND(B118&lt;&gt;"",ISNUMBER(C118),C118&gt;0),IF(AND(D118="Y",INDEX(Rates!$E$5:$E$12,MATCH(B118,Rates!$A$5:$A$12,0))="Y"),C118*Rates!$B$16,0),0)</f>
        <v>0</v>
      </c>
      <c r="L118" s="11" t="n">
        <f aca="false">IF(AND(AND(B118&lt;&gt;"",ISNUMBER(C118),C118&gt;0),E118="Y"),C118*Rates!$B$17,0)</f>
        <v>0</v>
      </c>
      <c r="M118" s="11" t="n">
        <f aca="false">IF(AND(AND(B118&lt;&gt;"",ISNUMBER(C118),C118&gt;0),F118="Y"),C118*Rates!$B$18,0)</f>
        <v>0</v>
      </c>
      <c r="N118" s="11" t="n">
        <f aca="false">IF(AND(B118&lt;&gt;"",ISNUMBER(C118),C118&gt;0),IF(G118="Stripe Invoicing (0.4%)",C118*Rates!$B$19,IF(G118="Post-payment invoice (0.4%, $2 cap)",MIN(C118*Rates!$B$19,Rates!$B$20),0)),0)</f>
        <v>0</v>
      </c>
      <c r="O118" s="11" t="n">
        <f aca="false">J118+K118+L118+M118+N118</f>
        <v>0</v>
      </c>
      <c r="P118" s="11" t="n">
        <f aca="false">IF(AND(B118&lt;&gt;"",ISNUMBER(C118),C118&gt;0),C118-O118,0)</f>
        <v>0</v>
      </c>
      <c r="Q118" s="12" t="str">
        <f aca="false">IF(AND(B118&lt;&gt;"",ISNUMBER(C118),C118&gt;0),O118/C118,"")</f>
        <v/>
      </c>
      <c r="R118" s="11" t="n">
        <f aca="false">IF(OR(H118="Y",I118&lt;&gt;"None"),IF(H118="Y",O118,0)+IF(I118="Lost, no response",Rates!$B$21,IF(I118="Responded and lost",Rates!$B$21+Rates!$B$22,IF(I118="Responded and won",Rates!$B$21,IF(I118="Smart Disputes win",Rates!$B$21+Rates!$B$23*C118,IF(I118="Smart Disputes loss",Rates!$B$21,0))))),0)</f>
        <v>0</v>
      </c>
      <c r="S118" s="11" t="n">
        <f aca="false">IF(AND(B118&lt;&gt;"",ISNUMBER(C118),C118&gt;0),C118*Rates!$B$24+Rates!$B$25,0)</f>
        <v>0</v>
      </c>
      <c r="T118" s="11" t="n">
        <f aca="false">IF(AND(B118&lt;&gt;"",ISNUMBER(C118),C118&gt;0),C118*Rates!$B$26+Rates!$B$27,0)</f>
        <v>0</v>
      </c>
      <c r="U118" s="11" t="n">
        <f aca="false">S118-O118</f>
        <v>0</v>
      </c>
    </row>
    <row r="119" customFormat="false" ht="15" hidden="false" customHeight="false" outlineLevel="0" collapsed="false">
      <c r="A119" s="9"/>
      <c r="B119" s="9"/>
      <c r="C119" s="10"/>
      <c r="D119" s="9"/>
      <c r="E119" s="9"/>
      <c r="F119" s="9"/>
      <c r="G119" s="9"/>
      <c r="H119" s="9"/>
      <c r="I119" s="9"/>
      <c r="J119" s="11" t="n">
        <f aca="false">IF(AND(B119&lt;&gt;"",ISNUMBER(C119),C119&gt;0),IF(ISNUMBER(INDEX(Rates!$D$5:$D$12,MATCH(B119,Rates!$A$5:$A$12,0))),MIN(C119*INDEX(Rates!$B$5:$B$12,MATCH(B119,Rates!$A$5:$A$12,0)),INDEX(Rates!$D$5:$D$12,MATCH(B119,Rates!$A$5:$A$12,0))),C119*INDEX(Rates!$B$5:$B$12,MATCH(B119,Rates!$A$5:$A$12,0)))+INDEX(Rates!$C$5:$C$12,MATCH(B119,Rates!$A$5:$A$12,0)),0)</f>
        <v>0</v>
      </c>
      <c r="K119" s="11" t="n">
        <f aca="false">IF(AND(B119&lt;&gt;"",ISNUMBER(C119),C119&gt;0),IF(AND(D119="Y",INDEX(Rates!$E$5:$E$12,MATCH(B119,Rates!$A$5:$A$12,0))="Y"),C119*Rates!$B$16,0),0)</f>
        <v>0</v>
      </c>
      <c r="L119" s="11" t="n">
        <f aca="false">IF(AND(AND(B119&lt;&gt;"",ISNUMBER(C119),C119&gt;0),E119="Y"),C119*Rates!$B$17,0)</f>
        <v>0</v>
      </c>
      <c r="M119" s="11" t="n">
        <f aca="false">IF(AND(AND(B119&lt;&gt;"",ISNUMBER(C119),C119&gt;0),F119="Y"),C119*Rates!$B$18,0)</f>
        <v>0</v>
      </c>
      <c r="N119" s="11" t="n">
        <f aca="false">IF(AND(B119&lt;&gt;"",ISNUMBER(C119),C119&gt;0),IF(G119="Stripe Invoicing (0.4%)",C119*Rates!$B$19,IF(G119="Post-payment invoice (0.4%, $2 cap)",MIN(C119*Rates!$B$19,Rates!$B$20),0)),0)</f>
        <v>0</v>
      </c>
      <c r="O119" s="11" t="n">
        <f aca="false">J119+K119+L119+M119+N119</f>
        <v>0</v>
      </c>
      <c r="P119" s="11" t="n">
        <f aca="false">IF(AND(B119&lt;&gt;"",ISNUMBER(C119),C119&gt;0),C119-O119,0)</f>
        <v>0</v>
      </c>
      <c r="Q119" s="12" t="str">
        <f aca="false">IF(AND(B119&lt;&gt;"",ISNUMBER(C119),C119&gt;0),O119/C119,"")</f>
        <v/>
      </c>
      <c r="R119" s="11" t="n">
        <f aca="false">IF(OR(H119="Y",I119&lt;&gt;"None"),IF(H119="Y",O119,0)+IF(I119="Lost, no response",Rates!$B$21,IF(I119="Responded and lost",Rates!$B$21+Rates!$B$22,IF(I119="Responded and won",Rates!$B$21,IF(I119="Smart Disputes win",Rates!$B$21+Rates!$B$23*C119,IF(I119="Smart Disputes loss",Rates!$B$21,0))))),0)</f>
        <v>0</v>
      </c>
      <c r="S119" s="11" t="n">
        <f aca="false">IF(AND(B119&lt;&gt;"",ISNUMBER(C119),C119&gt;0),C119*Rates!$B$24+Rates!$B$25,0)</f>
        <v>0</v>
      </c>
      <c r="T119" s="11" t="n">
        <f aca="false">IF(AND(B119&lt;&gt;"",ISNUMBER(C119),C119&gt;0),C119*Rates!$B$26+Rates!$B$27,0)</f>
        <v>0</v>
      </c>
      <c r="U119" s="11" t="n">
        <f aca="false">S119-O119</f>
        <v>0</v>
      </c>
    </row>
    <row r="120" customFormat="false" ht="15" hidden="false" customHeight="false" outlineLevel="0" collapsed="false">
      <c r="A120" s="9"/>
      <c r="B120" s="9"/>
      <c r="C120" s="10"/>
      <c r="D120" s="9"/>
      <c r="E120" s="9"/>
      <c r="F120" s="9"/>
      <c r="G120" s="9"/>
      <c r="H120" s="9"/>
      <c r="I120" s="9"/>
      <c r="J120" s="11" t="n">
        <f aca="false">IF(AND(B120&lt;&gt;"",ISNUMBER(C120),C120&gt;0),IF(ISNUMBER(INDEX(Rates!$D$5:$D$12,MATCH(B120,Rates!$A$5:$A$12,0))),MIN(C120*INDEX(Rates!$B$5:$B$12,MATCH(B120,Rates!$A$5:$A$12,0)),INDEX(Rates!$D$5:$D$12,MATCH(B120,Rates!$A$5:$A$12,0))),C120*INDEX(Rates!$B$5:$B$12,MATCH(B120,Rates!$A$5:$A$12,0)))+INDEX(Rates!$C$5:$C$12,MATCH(B120,Rates!$A$5:$A$12,0)),0)</f>
        <v>0</v>
      </c>
      <c r="K120" s="11" t="n">
        <f aca="false">IF(AND(B120&lt;&gt;"",ISNUMBER(C120),C120&gt;0),IF(AND(D120="Y",INDEX(Rates!$E$5:$E$12,MATCH(B120,Rates!$A$5:$A$12,0))="Y"),C120*Rates!$B$16,0),0)</f>
        <v>0</v>
      </c>
      <c r="L120" s="11" t="n">
        <f aca="false">IF(AND(AND(B120&lt;&gt;"",ISNUMBER(C120),C120&gt;0),E120="Y"),C120*Rates!$B$17,0)</f>
        <v>0</v>
      </c>
      <c r="M120" s="11" t="n">
        <f aca="false">IF(AND(AND(B120&lt;&gt;"",ISNUMBER(C120),C120&gt;0),F120="Y"),C120*Rates!$B$18,0)</f>
        <v>0</v>
      </c>
      <c r="N120" s="11" t="n">
        <f aca="false">IF(AND(B120&lt;&gt;"",ISNUMBER(C120),C120&gt;0),IF(G120="Stripe Invoicing (0.4%)",C120*Rates!$B$19,IF(G120="Post-payment invoice (0.4%, $2 cap)",MIN(C120*Rates!$B$19,Rates!$B$20),0)),0)</f>
        <v>0</v>
      </c>
      <c r="O120" s="11" t="n">
        <f aca="false">J120+K120+L120+M120+N120</f>
        <v>0</v>
      </c>
      <c r="P120" s="11" t="n">
        <f aca="false">IF(AND(B120&lt;&gt;"",ISNUMBER(C120),C120&gt;0),C120-O120,0)</f>
        <v>0</v>
      </c>
      <c r="Q120" s="12" t="str">
        <f aca="false">IF(AND(B120&lt;&gt;"",ISNUMBER(C120),C120&gt;0),O120/C120,"")</f>
        <v/>
      </c>
      <c r="R120" s="11" t="n">
        <f aca="false">IF(OR(H120="Y",I120&lt;&gt;"None"),IF(H120="Y",O120,0)+IF(I120="Lost, no response",Rates!$B$21,IF(I120="Responded and lost",Rates!$B$21+Rates!$B$22,IF(I120="Responded and won",Rates!$B$21,IF(I120="Smart Disputes win",Rates!$B$21+Rates!$B$23*C120,IF(I120="Smart Disputes loss",Rates!$B$21,0))))),0)</f>
        <v>0</v>
      </c>
      <c r="S120" s="11" t="n">
        <f aca="false">IF(AND(B120&lt;&gt;"",ISNUMBER(C120),C120&gt;0),C120*Rates!$B$24+Rates!$B$25,0)</f>
        <v>0</v>
      </c>
      <c r="T120" s="11" t="n">
        <f aca="false">IF(AND(B120&lt;&gt;"",ISNUMBER(C120),C120&gt;0),C120*Rates!$B$26+Rates!$B$27,0)</f>
        <v>0</v>
      </c>
      <c r="U120" s="11" t="n">
        <f aca="false">S120-O120</f>
        <v>0</v>
      </c>
    </row>
    <row r="121" customFormat="false" ht="15" hidden="false" customHeight="false" outlineLevel="0" collapsed="false">
      <c r="A121" s="9"/>
      <c r="B121" s="9"/>
      <c r="C121" s="10"/>
      <c r="D121" s="9"/>
      <c r="E121" s="9"/>
      <c r="F121" s="9"/>
      <c r="G121" s="9"/>
      <c r="H121" s="9"/>
      <c r="I121" s="9"/>
      <c r="J121" s="11" t="n">
        <f aca="false">IF(AND(B121&lt;&gt;"",ISNUMBER(C121),C121&gt;0),IF(ISNUMBER(INDEX(Rates!$D$5:$D$12,MATCH(B121,Rates!$A$5:$A$12,0))),MIN(C121*INDEX(Rates!$B$5:$B$12,MATCH(B121,Rates!$A$5:$A$12,0)),INDEX(Rates!$D$5:$D$12,MATCH(B121,Rates!$A$5:$A$12,0))),C121*INDEX(Rates!$B$5:$B$12,MATCH(B121,Rates!$A$5:$A$12,0)))+INDEX(Rates!$C$5:$C$12,MATCH(B121,Rates!$A$5:$A$12,0)),0)</f>
        <v>0</v>
      </c>
      <c r="K121" s="11" t="n">
        <f aca="false">IF(AND(B121&lt;&gt;"",ISNUMBER(C121),C121&gt;0),IF(AND(D121="Y",INDEX(Rates!$E$5:$E$12,MATCH(B121,Rates!$A$5:$A$12,0))="Y"),C121*Rates!$B$16,0),0)</f>
        <v>0</v>
      </c>
      <c r="L121" s="11" t="n">
        <f aca="false">IF(AND(AND(B121&lt;&gt;"",ISNUMBER(C121),C121&gt;0),E121="Y"),C121*Rates!$B$17,0)</f>
        <v>0</v>
      </c>
      <c r="M121" s="11" t="n">
        <f aca="false">IF(AND(AND(B121&lt;&gt;"",ISNUMBER(C121),C121&gt;0),F121="Y"),C121*Rates!$B$18,0)</f>
        <v>0</v>
      </c>
      <c r="N121" s="11" t="n">
        <f aca="false">IF(AND(B121&lt;&gt;"",ISNUMBER(C121),C121&gt;0),IF(G121="Stripe Invoicing (0.4%)",C121*Rates!$B$19,IF(G121="Post-payment invoice (0.4%, $2 cap)",MIN(C121*Rates!$B$19,Rates!$B$20),0)),0)</f>
        <v>0</v>
      </c>
      <c r="O121" s="11" t="n">
        <f aca="false">J121+K121+L121+M121+N121</f>
        <v>0</v>
      </c>
      <c r="P121" s="11" t="n">
        <f aca="false">IF(AND(B121&lt;&gt;"",ISNUMBER(C121),C121&gt;0),C121-O121,0)</f>
        <v>0</v>
      </c>
      <c r="Q121" s="12" t="str">
        <f aca="false">IF(AND(B121&lt;&gt;"",ISNUMBER(C121),C121&gt;0),O121/C121,"")</f>
        <v/>
      </c>
      <c r="R121" s="11" t="n">
        <f aca="false">IF(OR(H121="Y",I121&lt;&gt;"None"),IF(H121="Y",O121,0)+IF(I121="Lost, no response",Rates!$B$21,IF(I121="Responded and lost",Rates!$B$21+Rates!$B$22,IF(I121="Responded and won",Rates!$B$21,IF(I121="Smart Disputes win",Rates!$B$21+Rates!$B$23*C121,IF(I121="Smart Disputes loss",Rates!$B$21,0))))),0)</f>
        <v>0</v>
      </c>
      <c r="S121" s="11" t="n">
        <f aca="false">IF(AND(B121&lt;&gt;"",ISNUMBER(C121),C121&gt;0),C121*Rates!$B$24+Rates!$B$25,0)</f>
        <v>0</v>
      </c>
      <c r="T121" s="11" t="n">
        <f aca="false">IF(AND(B121&lt;&gt;"",ISNUMBER(C121),C121&gt;0),C121*Rates!$B$26+Rates!$B$27,0)</f>
        <v>0</v>
      </c>
      <c r="U121" s="11" t="n">
        <f aca="false">S121-O121</f>
        <v>0</v>
      </c>
    </row>
    <row r="122" customFormat="false" ht="15" hidden="false" customHeight="false" outlineLevel="0" collapsed="false">
      <c r="A122" s="9"/>
      <c r="B122" s="9"/>
      <c r="C122" s="10"/>
      <c r="D122" s="9"/>
      <c r="E122" s="9"/>
      <c r="F122" s="9"/>
      <c r="G122" s="9"/>
      <c r="H122" s="9"/>
      <c r="I122" s="9"/>
      <c r="J122" s="11" t="n">
        <f aca="false">IF(AND(B122&lt;&gt;"",ISNUMBER(C122),C122&gt;0),IF(ISNUMBER(INDEX(Rates!$D$5:$D$12,MATCH(B122,Rates!$A$5:$A$12,0))),MIN(C122*INDEX(Rates!$B$5:$B$12,MATCH(B122,Rates!$A$5:$A$12,0)),INDEX(Rates!$D$5:$D$12,MATCH(B122,Rates!$A$5:$A$12,0))),C122*INDEX(Rates!$B$5:$B$12,MATCH(B122,Rates!$A$5:$A$12,0)))+INDEX(Rates!$C$5:$C$12,MATCH(B122,Rates!$A$5:$A$12,0)),0)</f>
        <v>0</v>
      </c>
      <c r="K122" s="11" t="n">
        <f aca="false">IF(AND(B122&lt;&gt;"",ISNUMBER(C122),C122&gt;0),IF(AND(D122="Y",INDEX(Rates!$E$5:$E$12,MATCH(B122,Rates!$A$5:$A$12,0))="Y"),C122*Rates!$B$16,0),0)</f>
        <v>0</v>
      </c>
      <c r="L122" s="11" t="n">
        <f aca="false">IF(AND(AND(B122&lt;&gt;"",ISNUMBER(C122),C122&gt;0),E122="Y"),C122*Rates!$B$17,0)</f>
        <v>0</v>
      </c>
      <c r="M122" s="11" t="n">
        <f aca="false">IF(AND(AND(B122&lt;&gt;"",ISNUMBER(C122),C122&gt;0),F122="Y"),C122*Rates!$B$18,0)</f>
        <v>0</v>
      </c>
      <c r="N122" s="11" t="n">
        <f aca="false">IF(AND(B122&lt;&gt;"",ISNUMBER(C122),C122&gt;0),IF(G122="Stripe Invoicing (0.4%)",C122*Rates!$B$19,IF(G122="Post-payment invoice (0.4%, $2 cap)",MIN(C122*Rates!$B$19,Rates!$B$20),0)),0)</f>
        <v>0</v>
      </c>
      <c r="O122" s="11" t="n">
        <f aca="false">J122+K122+L122+M122+N122</f>
        <v>0</v>
      </c>
      <c r="P122" s="11" t="n">
        <f aca="false">IF(AND(B122&lt;&gt;"",ISNUMBER(C122),C122&gt;0),C122-O122,0)</f>
        <v>0</v>
      </c>
      <c r="Q122" s="12" t="str">
        <f aca="false">IF(AND(B122&lt;&gt;"",ISNUMBER(C122),C122&gt;0),O122/C122,"")</f>
        <v/>
      </c>
      <c r="R122" s="11" t="n">
        <f aca="false">IF(OR(H122="Y",I122&lt;&gt;"None"),IF(H122="Y",O122,0)+IF(I122="Lost, no response",Rates!$B$21,IF(I122="Responded and lost",Rates!$B$21+Rates!$B$22,IF(I122="Responded and won",Rates!$B$21,IF(I122="Smart Disputes win",Rates!$B$21+Rates!$B$23*C122,IF(I122="Smart Disputes loss",Rates!$B$21,0))))),0)</f>
        <v>0</v>
      </c>
      <c r="S122" s="11" t="n">
        <f aca="false">IF(AND(B122&lt;&gt;"",ISNUMBER(C122),C122&gt;0),C122*Rates!$B$24+Rates!$B$25,0)</f>
        <v>0</v>
      </c>
      <c r="T122" s="11" t="n">
        <f aca="false">IF(AND(B122&lt;&gt;"",ISNUMBER(C122),C122&gt;0),C122*Rates!$B$26+Rates!$B$27,0)</f>
        <v>0</v>
      </c>
      <c r="U122" s="11" t="n">
        <f aca="false">S122-O122</f>
        <v>0</v>
      </c>
    </row>
    <row r="123" customFormat="false" ht="15" hidden="false" customHeight="false" outlineLevel="0" collapsed="false">
      <c r="A123" s="9"/>
      <c r="B123" s="9"/>
      <c r="C123" s="10"/>
      <c r="D123" s="9"/>
      <c r="E123" s="9"/>
      <c r="F123" s="9"/>
      <c r="G123" s="9"/>
      <c r="H123" s="9"/>
      <c r="I123" s="9"/>
      <c r="J123" s="11" t="n">
        <f aca="false">IF(AND(B123&lt;&gt;"",ISNUMBER(C123),C123&gt;0),IF(ISNUMBER(INDEX(Rates!$D$5:$D$12,MATCH(B123,Rates!$A$5:$A$12,0))),MIN(C123*INDEX(Rates!$B$5:$B$12,MATCH(B123,Rates!$A$5:$A$12,0)),INDEX(Rates!$D$5:$D$12,MATCH(B123,Rates!$A$5:$A$12,0))),C123*INDEX(Rates!$B$5:$B$12,MATCH(B123,Rates!$A$5:$A$12,0)))+INDEX(Rates!$C$5:$C$12,MATCH(B123,Rates!$A$5:$A$12,0)),0)</f>
        <v>0</v>
      </c>
      <c r="K123" s="11" t="n">
        <f aca="false">IF(AND(B123&lt;&gt;"",ISNUMBER(C123),C123&gt;0),IF(AND(D123="Y",INDEX(Rates!$E$5:$E$12,MATCH(B123,Rates!$A$5:$A$12,0))="Y"),C123*Rates!$B$16,0),0)</f>
        <v>0</v>
      </c>
      <c r="L123" s="11" t="n">
        <f aca="false">IF(AND(AND(B123&lt;&gt;"",ISNUMBER(C123),C123&gt;0),E123="Y"),C123*Rates!$B$17,0)</f>
        <v>0</v>
      </c>
      <c r="M123" s="11" t="n">
        <f aca="false">IF(AND(AND(B123&lt;&gt;"",ISNUMBER(C123),C123&gt;0),F123="Y"),C123*Rates!$B$18,0)</f>
        <v>0</v>
      </c>
      <c r="N123" s="11" t="n">
        <f aca="false">IF(AND(B123&lt;&gt;"",ISNUMBER(C123),C123&gt;0),IF(G123="Stripe Invoicing (0.4%)",C123*Rates!$B$19,IF(G123="Post-payment invoice (0.4%, $2 cap)",MIN(C123*Rates!$B$19,Rates!$B$20),0)),0)</f>
        <v>0</v>
      </c>
      <c r="O123" s="11" t="n">
        <f aca="false">J123+K123+L123+M123+N123</f>
        <v>0</v>
      </c>
      <c r="P123" s="11" t="n">
        <f aca="false">IF(AND(B123&lt;&gt;"",ISNUMBER(C123),C123&gt;0),C123-O123,0)</f>
        <v>0</v>
      </c>
      <c r="Q123" s="12" t="str">
        <f aca="false">IF(AND(B123&lt;&gt;"",ISNUMBER(C123),C123&gt;0),O123/C123,"")</f>
        <v/>
      </c>
      <c r="R123" s="11" t="n">
        <f aca="false">IF(OR(H123="Y",I123&lt;&gt;"None"),IF(H123="Y",O123,0)+IF(I123="Lost, no response",Rates!$B$21,IF(I123="Responded and lost",Rates!$B$21+Rates!$B$22,IF(I123="Responded and won",Rates!$B$21,IF(I123="Smart Disputes win",Rates!$B$21+Rates!$B$23*C123,IF(I123="Smart Disputes loss",Rates!$B$21,0))))),0)</f>
        <v>0</v>
      </c>
      <c r="S123" s="11" t="n">
        <f aca="false">IF(AND(B123&lt;&gt;"",ISNUMBER(C123),C123&gt;0),C123*Rates!$B$24+Rates!$B$25,0)</f>
        <v>0</v>
      </c>
      <c r="T123" s="11" t="n">
        <f aca="false">IF(AND(B123&lt;&gt;"",ISNUMBER(C123),C123&gt;0),C123*Rates!$B$26+Rates!$B$27,0)</f>
        <v>0</v>
      </c>
      <c r="U123" s="11" t="n">
        <f aca="false">S123-O123</f>
        <v>0</v>
      </c>
    </row>
    <row r="124" customFormat="false" ht="15" hidden="false" customHeight="false" outlineLevel="0" collapsed="false">
      <c r="A124" s="9"/>
      <c r="B124" s="9"/>
      <c r="C124" s="10"/>
      <c r="D124" s="9"/>
      <c r="E124" s="9"/>
      <c r="F124" s="9"/>
      <c r="G124" s="9"/>
      <c r="H124" s="9"/>
      <c r="I124" s="9"/>
      <c r="J124" s="11" t="n">
        <f aca="false">IF(AND(B124&lt;&gt;"",ISNUMBER(C124),C124&gt;0),IF(ISNUMBER(INDEX(Rates!$D$5:$D$12,MATCH(B124,Rates!$A$5:$A$12,0))),MIN(C124*INDEX(Rates!$B$5:$B$12,MATCH(B124,Rates!$A$5:$A$12,0)),INDEX(Rates!$D$5:$D$12,MATCH(B124,Rates!$A$5:$A$12,0))),C124*INDEX(Rates!$B$5:$B$12,MATCH(B124,Rates!$A$5:$A$12,0)))+INDEX(Rates!$C$5:$C$12,MATCH(B124,Rates!$A$5:$A$12,0)),0)</f>
        <v>0</v>
      </c>
      <c r="K124" s="11" t="n">
        <f aca="false">IF(AND(B124&lt;&gt;"",ISNUMBER(C124),C124&gt;0),IF(AND(D124="Y",INDEX(Rates!$E$5:$E$12,MATCH(B124,Rates!$A$5:$A$12,0))="Y"),C124*Rates!$B$16,0),0)</f>
        <v>0</v>
      </c>
      <c r="L124" s="11" t="n">
        <f aca="false">IF(AND(AND(B124&lt;&gt;"",ISNUMBER(C124),C124&gt;0),E124="Y"),C124*Rates!$B$17,0)</f>
        <v>0</v>
      </c>
      <c r="M124" s="11" t="n">
        <f aca="false">IF(AND(AND(B124&lt;&gt;"",ISNUMBER(C124),C124&gt;0),F124="Y"),C124*Rates!$B$18,0)</f>
        <v>0</v>
      </c>
      <c r="N124" s="11" t="n">
        <f aca="false">IF(AND(B124&lt;&gt;"",ISNUMBER(C124),C124&gt;0),IF(G124="Stripe Invoicing (0.4%)",C124*Rates!$B$19,IF(G124="Post-payment invoice (0.4%, $2 cap)",MIN(C124*Rates!$B$19,Rates!$B$20),0)),0)</f>
        <v>0</v>
      </c>
      <c r="O124" s="11" t="n">
        <f aca="false">J124+K124+L124+M124+N124</f>
        <v>0</v>
      </c>
      <c r="P124" s="11" t="n">
        <f aca="false">IF(AND(B124&lt;&gt;"",ISNUMBER(C124),C124&gt;0),C124-O124,0)</f>
        <v>0</v>
      </c>
      <c r="Q124" s="12" t="str">
        <f aca="false">IF(AND(B124&lt;&gt;"",ISNUMBER(C124),C124&gt;0),O124/C124,"")</f>
        <v/>
      </c>
      <c r="R124" s="11" t="n">
        <f aca="false">IF(OR(H124="Y",I124&lt;&gt;"None"),IF(H124="Y",O124,0)+IF(I124="Lost, no response",Rates!$B$21,IF(I124="Responded and lost",Rates!$B$21+Rates!$B$22,IF(I124="Responded and won",Rates!$B$21,IF(I124="Smart Disputes win",Rates!$B$21+Rates!$B$23*C124,IF(I124="Smart Disputes loss",Rates!$B$21,0))))),0)</f>
        <v>0</v>
      </c>
      <c r="S124" s="11" t="n">
        <f aca="false">IF(AND(B124&lt;&gt;"",ISNUMBER(C124),C124&gt;0),C124*Rates!$B$24+Rates!$B$25,0)</f>
        <v>0</v>
      </c>
      <c r="T124" s="11" t="n">
        <f aca="false">IF(AND(B124&lt;&gt;"",ISNUMBER(C124),C124&gt;0),C124*Rates!$B$26+Rates!$B$27,0)</f>
        <v>0</v>
      </c>
      <c r="U124" s="11" t="n">
        <f aca="false">S124-O124</f>
        <v>0</v>
      </c>
    </row>
    <row r="125" customFormat="false" ht="15" hidden="false" customHeight="false" outlineLevel="0" collapsed="false">
      <c r="A125" s="9"/>
      <c r="B125" s="9"/>
      <c r="C125" s="10"/>
      <c r="D125" s="9"/>
      <c r="E125" s="9"/>
      <c r="F125" s="9"/>
      <c r="G125" s="9"/>
      <c r="H125" s="9"/>
      <c r="I125" s="9"/>
      <c r="J125" s="11" t="n">
        <f aca="false">IF(AND(B125&lt;&gt;"",ISNUMBER(C125),C125&gt;0),IF(ISNUMBER(INDEX(Rates!$D$5:$D$12,MATCH(B125,Rates!$A$5:$A$12,0))),MIN(C125*INDEX(Rates!$B$5:$B$12,MATCH(B125,Rates!$A$5:$A$12,0)),INDEX(Rates!$D$5:$D$12,MATCH(B125,Rates!$A$5:$A$12,0))),C125*INDEX(Rates!$B$5:$B$12,MATCH(B125,Rates!$A$5:$A$12,0)))+INDEX(Rates!$C$5:$C$12,MATCH(B125,Rates!$A$5:$A$12,0)),0)</f>
        <v>0</v>
      </c>
      <c r="K125" s="11" t="n">
        <f aca="false">IF(AND(B125&lt;&gt;"",ISNUMBER(C125),C125&gt;0),IF(AND(D125="Y",INDEX(Rates!$E$5:$E$12,MATCH(B125,Rates!$A$5:$A$12,0))="Y"),C125*Rates!$B$16,0),0)</f>
        <v>0</v>
      </c>
      <c r="L125" s="11" t="n">
        <f aca="false">IF(AND(AND(B125&lt;&gt;"",ISNUMBER(C125),C125&gt;0),E125="Y"),C125*Rates!$B$17,0)</f>
        <v>0</v>
      </c>
      <c r="M125" s="11" t="n">
        <f aca="false">IF(AND(AND(B125&lt;&gt;"",ISNUMBER(C125),C125&gt;0),F125="Y"),C125*Rates!$B$18,0)</f>
        <v>0</v>
      </c>
      <c r="N125" s="11" t="n">
        <f aca="false">IF(AND(B125&lt;&gt;"",ISNUMBER(C125),C125&gt;0),IF(G125="Stripe Invoicing (0.4%)",C125*Rates!$B$19,IF(G125="Post-payment invoice (0.4%, $2 cap)",MIN(C125*Rates!$B$19,Rates!$B$20),0)),0)</f>
        <v>0</v>
      </c>
      <c r="O125" s="11" t="n">
        <f aca="false">J125+K125+L125+M125+N125</f>
        <v>0</v>
      </c>
      <c r="P125" s="11" t="n">
        <f aca="false">IF(AND(B125&lt;&gt;"",ISNUMBER(C125),C125&gt;0),C125-O125,0)</f>
        <v>0</v>
      </c>
      <c r="Q125" s="12" t="str">
        <f aca="false">IF(AND(B125&lt;&gt;"",ISNUMBER(C125),C125&gt;0),O125/C125,"")</f>
        <v/>
      </c>
      <c r="R125" s="11" t="n">
        <f aca="false">IF(OR(H125="Y",I125&lt;&gt;"None"),IF(H125="Y",O125,0)+IF(I125="Lost, no response",Rates!$B$21,IF(I125="Responded and lost",Rates!$B$21+Rates!$B$22,IF(I125="Responded and won",Rates!$B$21,IF(I125="Smart Disputes win",Rates!$B$21+Rates!$B$23*C125,IF(I125="Smart Disputes loss",Rates!$B$21,0))))),0)</f>
        <v>0</v>
      </c>
      <c r="S125" s="11" t="n">
        <f aca="false">IF(AND(B125&lt;&gt;"",ISNUMBER(C125),C125&gt;0),C125*Rates!$B$24+Rates!$B$25,0)</f>
        <v>0</v>
      </c>
      <c r="T125" s="11" t="n">
        <f aca="false">IF(AND(B125&lt;&gt;"",ISNUMBER(C125),C125&gt;0),C125*Rates!$B$26+Rates!$B$27,0)</f>
        <v>0</v>
      </c>
      <c r="U125" s="11" t="n">
        <f aca="false">S125-O125</f>
        <v>0</v>
      </c>
    </row>
    <row r="126" customFormat="false" ht="15" hidden="false" customHeight="false" outlineLevel="0" collapsed="false">
      <c r="A126" s="9"/>
      <c r="B126" s="9"/>
      <c r="C126" s="10"/>
      <c r="D126" s="9"/>
      <c r="E126" s="9"/>
      <c r="F126" s="9"/>
      <c r="G126" s="9"/>
      <c r="H126" s="9"/>
      <c r="I126" s="9"/>
      <c r="J126" s="11" t="n">
        <f aca="false">IF(AND(B126&lt;&gt;"",ISNUMBER(C126),C126&gt;0),IF(ISNUMBER(INDEX(Rates!$D$5:$D$12,MATCH(B126,Rates!$A$5:$A$12,0))),MIN(C126*INDEX(Rates!$B$5:$B$12,MATCH(B126,Rates!$A$5:$A$12,0)),INDEX(Rates!$D$5:$D$12,MATCH(B126,Rates!$A$5:$A$12,0))),C126*INDEX(Rates!$B$5:$B$12,MATCH(B126,Rates!$A$5:$A$12,0)))+INDEX(Rates!$C$5:$C$12,MATCH(B126,Rates!$A$5:$A$12,0)),0)</f>
        <v>0</v>
      </c>
      <c r="K126" s="11" t="n">
        <f aca="false">IF(AND(B126&lt;&gt;"",ISNUMBER(C126),C126&gt;0),IF(AND(D126="Y",INDEX(Rates!$E$5:$E$12,MATCH(B126,Rates!$A$5:$A$12,0))="Y"),C126*Rates!$B$16,0),0)</f>
        <v>0</v>
      </c>
      <c r="L126" s="11" t="n">
        <f aca="false">IF(AND(AND(B126&lt;&gt;"",ISNUMBER(C126),C126&gt;0),E126="Y"),C126*Rates!$B$17,0)</f>
        <v>0</v>
      </c>
      <c r="M126" s="11" t="n">
        <f aca="false">IF(AND(AND(B126&lt;&gt;"",ISNUMBER(C126),C126&gt;0),F126="Y"),C126*Rates!$B$18,0)</f>
        <v>0</v>
      </c>
      <c r="N126" s="11" t="n">
        <f aca="false">IF(AND(B126&lt;&gt;"",ISNUMBER(C126),C126&gt;0),IF(G126="Stripe Invoicing (0.4%)",C126*Rates!$B$19,IF(G126="Post-payment invoice (0.4%, $2 cap)",MIN(C126*Rates!$B$19,Rates!$B$20),0)),0)</f>
        <v>0</v>
      </c>
      <c r="O126" s="11" t="n">
        <f aca="false">J126+K126+L126+M126+N126</f>
        <v>0</v>
      </c>
      <c r="P126" s="11" t="n">
        <f aca="false">IF(AND(B126&lt;&gt;"",ISNUMBER(C126),C126&gt;0),C126-O126,0)</f>
        <v>0</v>
      </c>
      <c r="Q126" s="12" t="str">
        <f aca="false">IF(AND(B126&lt;&gt;"",ISNUMBER(C126),C126&gt;0),O126/C126,"")</f>
        <v/>
      </c>
      <c r="R126" s="11" t="n">
        <f aca="false">IF(OR(H126="Y",I126&lt;&gt;"None"),IF(H126="Y",O126,0)+IF(I126="Lost, no response",Rates!$B$21,IF(I126="Responded and lost",Rates!$B$21+Rates!$B$22,IF(I126="Responded and won",Rates!$B$21,IF(I126="Smart Disputes win",Rates!$B$21+Rates!$B$23*C126,IF(I126="Smart Disputes loss",Rates!$B$21,0))))),0)</f>
        <v>0</v>
      </c>
      <c r="S126" s="11" t="n">
        <f aca="false">IF(AND(B126&lt;&gt;"",ISNUMBER(C126),C126&gt;0),C126*Rates!$B$24+Rates!$B$25,0)</f>
        <v>0</v>
      </c>
      <c r="T126" s="11" t="n">
        <f aca="false">IF(AND(B126&lt;&gt;"",ISNUMBER(C126),C126&gt;0),C126*Rates!$B$26+Rates!$B$27,0)</f>
        <v>0</v>
      </c>
      <c r="U126" s="11" t="n">
        <f aca="false">S126-O126</f>
        <v>0</v>
      </c>
    </row>
    <row r="127" customFormat="false" ht="15" hidden="false" customHeight="false" outlineLevel="0" collapsed="false">
      <c r="A127" s="9"/>
      <c r="B127" s="9"/>
      <c r="C127" s="10"/>
      <c r="D127" s="9"/>
      <c r="E127" s="9"/>
      <c r="F127" s="9"/>
      <c r="G127" s="9"/>
      <c r="H127" s="9"/>
      <c r="I127" s="9"/>
      <c r="J127" s="11" t="n">
        <f aca="false">IF(AND(B127&lt;&gt;"",ISNUMBER(C127),C127&gt;0),IF(ISNUMBER(INDEX(Rates!$D$5:$D$12,MATCH(B127,Rates!$A$5:$A$12,0))),MIN(C127*INDEX(Rates!$B$5:$B$12,MATCH(B127,Rates!$A$5:$A$12,0)),INDEX(Rates!$D$5:$D$12,MATCH(B127,Rates!$A$5:$A$12,0))),C127*INDEX(Rates!$B$5:$B$12,MATCH(B127,Rates!$A$5:$A$12,0)))+INDEX(Rates!$C$5:$C$12,MATCH(B127,Rates!$A$5:$A$12,0)),0)</f>
        <v>0</v>
      </c>
      <c r="K127" s="11" t="n">
        <f aca="false">IF(AND(B127&lt;&gt;"",ISNUMBER(C127),C127&gt;0),IF(AND(D127="Y",INDEX(Rates!$E$5:$E$12,MATCH(B127,Rates!$A$5:$A$12,0))="Y"),C127*Rates!$B$16,0),0)</f>
        <v>0</v>
      </c>
      <c r="L127" s="11" t="n">
        <f aca="false">IF(AND(AND(B127&lt;&gt;"",ISNUMBER(C127),C127&gt;0),E127="Y"),C127*Rates!$B$17,0)</f>
        <v>0</v>
      </c>
      <c r="M127" s="11" t="n">
        <f aca="false">IF(AND(AND(B127&lt;&gt;"",ISNUMBER(C127),C127&gt;0),F127="Y"),C127*Rates!$B$18,0)</f>
        <v>0</v>
      </c>
      <c r="N127" s="11" t="n">
        <f aca="false">IF(AND(B127&lt;&gt;"",ISNUMBER(C127),C127&gt;0),IF(G127="Stripe Invoicing (0.4%)",C127*Rates!$B$19,IF(G127="Post-payment invoice (0.4%, $2 cap)",MIN(C127*Rates!$B$19,Rates!$B$20),0)),0)</f>
        <v>0</v>
      </c>
      <c r="O127" s="11" t="n">
        <f aca="false">J127+K127+L127+M127+N127</f>
        <v>0</v>
      </c>
      <c r="P127" s="11" t="n">
        <f aca="false">IF(AND(B127&lt;&gt;"",ISNUMBER(C127),C127&gt;0),C127-O127,0)</f>
        <v>0</v>
      </c>
      <c r="Q127" s="12" t="str">
        <f aca="false">IF(AND(B127&lt;&gt;"",ISNUMBER(C127),C127&gt;0),O127/C127,"")</f>
        <v/>
      </c>
      <c r="R127" s="11" t="n">
        <f aca="false">IF(OR(H127="Y",I127&lt;&gt;"None"),IF(H127="Y",O127,0)+IF(I127="Lost, no response",Rates!$B$21,IF(I127="Responded and lost",Rates!$B$21+Rates!$B$22,IF(I127="Responded and won",Rates!$B$21,IF(I127="Smart Disputes win",Rates!$B$21+Rates!$B$23*C127,IF(I127="Smart Disputes loss",Rates!$B$21,0))))),0)</f>
        <v>0</v>
      </c>
      <c r="S127" s="11" t="n">
        <f aca="false">IF(AND(B127&lt;&gt;"",ISNUMBER(C127),C127&gt;0),C127*Rates!$B$24+Rates!$B$25,0)</f>
        <v>0</v>
      </c>
      <c r="T127" s="11" t="n">
        <f aca="false">IF(AND(B127&lt;&gt;"",ISNUMBER(C127),C127&gt;0),C127*Rates!$B$26+Rates!$B$27,0)</f>
        <v>0</v>
      </c>
      <c r="U127" s="11" t="n">
        <f aca="false">S127-O127</f>
        <v>0</v>
      </c>
    </row>
    <row r="128" customFormat="false" ht="15" hidden="false" customHeight="false" outlineLevel="0" collapsed="false">
      <c r="A128" s="9"/>
      <c r="B128" s="9"/>
      <c r="C128" s="10"/>
      <c r="D128" s="9"/>
      <c r="E128" s="9"/>
      <c r="F128" s="9"/>
      <c r="G128" s="9"/>
      <c r="H128" s="9"/>
      <c r="I128" s="9"/>
      <c r="J128" s="11" t="n">
        <f aca="false">IF(AND(B128&lt;&gt;"",ISNUMBER(C128),C128&gt;0),IF(ISNUMBER(INDEX(Rates!$D$5:$D$12,MATCH(B128,Rates!$A$5:$A$12,0))),MIN(C128*INDEX(Rates!$B$5:$B$12,MATCH(B128,Rates!$A$5:$A$12,0)),INDEX(Rates!$D$5:$D$12,MATCH(B128,Rates!$A$5:$A$12,0))),C128*INDEX(Rates!$B$5:$B$12,MATCH(B128,Rates!$A$5:$A$12,0)))+INDEX(Rates!$C$5:$C$12,MATCH(B128,Rates!$A$5:$A$12,0)),0)</f>
        <v>0</v>
      </c>
      <c r="K128" s="11" t="n">
        <f aca="false">IF(AND(B128&lt;&gt;"",ISNUMBER(C128),C128&gt;0),IF(AND(D128="Y",INDEX(Rates!$E$5:$E$12,MATCH(B128,Rates!$A$5:$A$12,0))="Y"),C128*Rates!$B$16,0),0)</f>
        <v>0</v>
      </c>
      <c r="L128" s="11" t="n">
        <f aca="false">IF(AND(AND(B128&lt;&gt;"",ISNUMBER(C128),C128&gt;0),E128="Y"),C128*Rates!$B$17,0)</f>
        <v>0</v>
      </c>
      <c r="M128" s="11" t="n">
        <f aca="false">IF(AND(AND(B128&lt;&gt;"",ISNUMBER(C128),C128&gt;0),F128="Y"),C128*Rates!$B$18,0)</f>
        <v>0</v>
      </c>
      <c r="N128" s="11" t="n">
        <f aca="false">IF(AND(B128&lt;&gt;"",ISNUMBER(C128),C128&gt;0),IF(G128="Stripe Invoicing (0.4%)",C128*Rates!$B$19,IF(G128="Post-payment invoice (0.4%, $2 cap)",MIN(C128*Rates!$B$19,Rates!$B$20),0)),0)</f>
        <v>0</v>
      </c>
      <c r="O128" s="11" t="n">
        <f aca="false">J128+K128+L128+M128+N128</f>
        <v>0</v>
      </c>
      <c r="P128" s="11" t="n">
        <f aca="false">IF(AND(B128&lt;&gt;"",ISNUMBER(C128),C128&gt;0),C128-O128,0)</f>
        <v>0</v>
      </c>
      <c r="Q128" s="12" t="str">
        <f aca="false">IF(AND(B128&lt;&gt;"",ISNUMBER(C128),C128&gt;0),O128/C128,"")</f>
        <v/>
      </c>
      <c r="R128" s="11" t="n">
        <f aca="false">IF(OR(H128="Y",I128&lt;&gt;"None"),IF(H128="Y",O128,0)+IF(I128="Lost, no response",Rates!$B$21,IF(I128="Responded and lost",Rates!$B$21+Rates!$B$22,IF(I128="Responded and won",Rates!$B$21,IF(I128="Smart Disputes win",Rates!$B$21+Rates!$B$23*C128,IF(I128="Smart Disputes loss",Rates!$B$21,0))))),0)</f>
        <v>0</v>
      </c>
      <c r="S128" s="11" t="n">
        <f aca="false">IF(AND(B128&lt;&gt;"",ISNUMBER(C128),C128&gt;0),C128*Rates!$B$24+Rates!$B$25,0)</f>
        <v>0</v>
      </c>
      <c r="T128" s="11" t="n">
        <f aca="false">IF(AND(B128&lt;&gt;"",ISNUMBER(C128),C128&gt;0),C128*Rates!$B$26+Rates!$B$27,0)</f>
        <v>0</v>
      </c>
      <c r="U128" s="11" t="n">
        <f aca="false">S128-O128</f>
        <v>0</v>
      </c>
    </row>
    <row r="129" customFormat="false" ht="15" hidden="false" customHeight="false" outlineLevel="0" collapsed="false">
      <c r="A129" s="9"/>
      <c r="B129" s="9"/>
      <c r="C129" s="10"/>
      <c r="D129" s="9"/>
      <c r="E129" s="9"/>
      <c r="F129" s="9"/>
      <c r="G129" s="9"/>
      <c r="H129" s="9"/>
      <c r="I129" s="9"/>
      <c r="J129" s="11" t="n">
        <f aca="false">IF(AND(B129&lt;&gt;"",ISNUMBER(C129),C129&gt;0),IF(ISNUMBER(INDEX(Rates!$D$5:$D$12,MATCH(B129,Rates!$A$5:$A$12,0))),MIN(C129*INDEX(Rates!$B$5:$B$12,MATCH(B129,Rates!$A$5:$A$12,0)),INDEX(Rates!$D$5:$D$12,MATCH(B129,Rates!$A$5:$A$12,0))),C129*INDEX(Rates!$B$5:$B$12,MATCH(B129,Rates!$A$5:$A$12,0)))+INDEX(Rates!$C$5:$C$12,MATCH(B129,Rates!$A$5:$A$12,0)),0)</f>
        <v>0</v>
      </c>
      <c r="K129" s="11" t="n">
        <f aca="false">IF(AND(B129&lt;&gt;"",ISNUMBER(C129),C129&gt;0),IF(AND(D129="Y",INDEX(Rates!$E$5:$E$12,MATCH(B129,Rates!$A$5:$A$12,0))="Y"),C129*Rates!$B$16,0),0)</f>
        <v>0</v>
      </c>
      <c r="L129" s="11" t="n">
        <f aca="false">IF(AND(AND(B129&lt;&gt;"",ISNUMBER(C129),C129&gt;0),E129="Y"),C129*Rates!$B$17,0)</f>
        <v>0</v>
      </c>
      <c r="M129" s="11" t="n">
        <f aca="false">IF(AND(AND(B129&lt;&gt;"",ISNUMBER(C129),C129&gt;0),F129="Y"),C129*Rates!$B$18,0)</f>
        <v>0</v>
      </c>
      <c r="N129" s="11" t="n">
        <f aca="false">IF(AND(B129&lt;&gt;"",ISNUMBER(C129),C129&gt;0),IF(G129="Stripe Invoicing (0.4%)",C129*Rates!$B$19,IF(G129="Post-payment invoice (0.4%, $2 cap)",MIN(C129*Rates!$B$19,Rates!$B$20),0)),0)</f>
        <v>0</v>
      </c>
      <c r="O129" s="11" t="n">
        <f aca="false">J129+K129+L129+M129+N129</f>
        <v>0</v>
      </c>
      <c r="P129" s="11" t="n">
        <f aca="false">IF(AND(B129&lt;&gt;"",ISNUMBER(C129),C129&gt;0),C129-O129,0)</f>
        <v>0</v>
      </c>
      <c r="Q129" s="12" t="str">
        <f aca="false">IF(AND(B129&lt;&gt;"",ISNUMBER(C129),C129&gt;0),O129/C129,"")</f>
        <v/>
      </c>
      <c r="R129" s="11" t="n">
        <f aca="false">IF(OR(H129="Y",I129&lt;&gt;"None"),IF(H129="Y",O129,0)+IF(I129="Lost, no response",Rates!$B$21,IF(I129="Responded and lost",Rates!$B$21+Rates!$B$22,IF(I129="Responded and won",Rates!$B$21,IF(I129="Smart Disputes win",Rates!$B$21+Rates!$B$23*C129,IF(I129="Smart Disputes loss",Rates!$B$21,0))))),0)</f>
        <v>0</v>
      </c>
      <c r="S129" s="11" t="n">
        <f aca="false">IF(AND(B129&lt;&gt;"",ISNUMBER(C129),C129&gt;0),C129*Rates!$B$24+Rates!$B$25,0)</f>
        <v>0</v>
      </c>
      <c r="T129" s="11" t="n">
        <f aca="false">IF(AND(B129&lt;&gt;"",ISNUMBER(C129),C129&gt;0),C129*Rates!$B$26+Rates!$B$27,0)</f>
        <v>0</v>
      </c>
      <c r="U129" s="11" t="n">
        <f aca="false">S129-O129</f>
        <v>0</v>
      </c>
    </row>
    <row r="130" customFormat="false" ht="15" hidden="false" customHeight="false" outlineLevel="0" collapsed="false">
      <c r="A130" s="9"/>
      <c r="B130" s="9"/>
      <c r="C130" s="10"/>
      <c r="D130" s="9"/>
      <c r="E130" s="9"/>
      <c r="F130" s="9"/>
      <c r="G130" s="9"/>
      <c r="H130" s="9"/>
      <c r="I130" s="9"/>
      <c r="J130" s="11" t="n">
        <f aca="false">IF(AND(B130&lt;&gt;"",ISNUMBER(C130),C130&gt;0),IF(ISNUMBER(INDEX(Rates!$D$5:$D$12,MATCH(B130,Rates!$A$5:$A$12,0))),MIN(C130*INDEX(Rates!$B$5:$B$12,MATCH(B130,Rates!$A$5:$A$12,0)),INDEX(Rates!$D$5:$D$12,MATCH(B130,Rates!$A$5:$A$12,0))),C130*INDEX(Rates!$B$5:$B$12,MATCH(B130,Rates!$A$5:$A$12,0)))+INDEX(Rates!$C$5:$C$12,MATCH(B130,Rates!$A$5:$A$12,0)),0)</f>
        <v>0</v>
      </c>
      <c r="K130" s="11" t="n">
        <f aca="false">IF(AND(B130&lt;&gt;"",ISNUMBER(C130),C130&gt;0),IF(AND(D130="Y",INDEX(Rates!$E$5:$E$12,MATCH(B130,Rates!$A$5:$A$12,0))="Y"),C130*Rates!$B$16,0),0)</f>
        <v>0</v>
      </c>
      <c r="L130" s="11" t="n">
        <f aca="false">IF(AND(AND(B130&lt;&gt;"",ISNUMBER(C130),C130&gt;0),E130="Y"),C130*Rates!$B$17,0)</f>
        <v>0</v>
      </c>
      <c r="M130" s="11" t="n">
        <f aca="false">IF(AND(AND(B130&lt;&gt;"",ISNUMBER(C130),C130&gt;0),F130="Y"),C130*Rates!$B$18,0)</f>
        <v>0</v>
      </c>
      <c r="N130" s="11" t="n">
        <f aca="false">IF(AND(B130&lt;&gt;"",ISNUMBER(C130),C130&gt;0),IF(G130="Stripe Invoicing (0.4%)",C130*Rates!$B$19,IF(G130="Post-payment invoice (0.4%, $2 cap)",MIN(C130*Rates!$B$19,Rates!$B$20),0)),0)</f>
        <v>0</v>
      </c>
      <c r="O130" s="11" t="n">
        <f aca="false">J130+K130+L130+M130+N130</f>
        <v>0</v>
      </c>
      <c r="P130" s="11" t="n">
        <f aca="false">IF(AND(B130&lt;&gt;"",ISNUMBER(C130),C130&gt;0),C130-O130,0)</f>
        <v>0</v>
      </c>
      <c r="Q130" s="12" t="str">
        <f aca="false">IF(AND(B130&lt;&gt;"",ISNUMBER(C130),C130&gt;0),O130/C130,"")</f>
        <v/>
      </c>
      <c r="R130" s="11" t="n">
        <f aca="false">IF(OR(H130="Y",I130&lt;&gt;"None"),IF(H130="Y",O130,0)+IF(I130="Lost, no response",Rates!$B$21,IF(I130="Responded and lost",Rates!$B$21+Rates!$B$22,IF(I130="Responded and won",Rates!$B$21,IF(I130="Smart Disputes win",Rates!$B$21+Rates!$B$23*C130,IF(I130="Smart Disputes loss",Rates!$B$21,0))))),0)</f>
        <v>0</v>
      </c>
      <c r="S130" s="11" t="n">
        <f aca="false">IF(AND(B130&lt;&gt;"",ISNUMBER(C130),C130&gt;0),C130*Rates!$B$24+Rates!$B$25,0)</f>
        <v>0</v>
      </c>
      <c r="T130" s="11" t="n">
        <f aca="false">IF(AND(B130&lt;&gt;"",ISNUMBER(C130),C130&gt;0),C130*Rates!$B$26+Rates!$B$27,0)</f>
        <v>0</v>
      </c>
      <c r="U130" s="11" t="n">
        <f aca="false">S130-O130</f>
        <v>0</v>
      </c>
    </row>
    <row r="131" customFormat="false" ht="15" hidden="false" customHeight="false" outlineLevel="0" collapsed="false">
      <c r="A131" s="9"/>
      <c r="B131" s="9"/>
      <c r="C131" s="10"/>
      <c r="D131" s="9"/>
      <c r="E131" s="9"/>
      <c r="F131" s="9"/>
      <c r="G131" s="9"/>
      <c r="H131" s="9"/>
      <c r="I131" s="9"/>
      <c r="J131" s="11" t="n">
        <f aca="false">IF(AND(B131&lt;&gt;"",ISNUMBER(C131),C131&gt;0),IF(ISNUMBER(INDEX(Rates!$D$5:$D$12,MATCH(B131,Rates!$A$5:$A$12,0))),MIN(C131*INDEX(Rates!$B$5:$B$12,MATCH(B131,Rates!$A$5:$A$12,0)),INDEX(Rates!$D$5:$D$12,MATCH(B131,Rates!$A$5:$A$12,0))),C131*INDEX(Rates!$B$5:$B$12,MATCH(B131,Rates!$A$5:$A$12,0)))+INDEX(Rates!$C$5:$C$12,MATCH(B131,Rates!$A$5:$A$12,0)),0)</f>
        <v>0</v>
      </c>
      <c r="K131" s="11" t="n">
        <f aca="false">IF(AND(B131&lt;&gt;"",ISNUMBER(C131),C131&gt;0),IF(AND(D131="Y",INDEX(Rates!$E$5:$E$12,MATCH(B131,Rates!$A$5:$A$12,0))="Y"),C131*Rates!$B$16,0),0)</f>
        <v>0</v>
      </c>
      <c r="L131" s="11" t="n">
        <f aca="false">IF(AND(AND(B131&lt;&gt;"",ISNUMBER(C131),C131&gt;0),E131="Y"),C131*Rates!$B$17,0)</f>
        <v>0</v>
      </c>
      <c r="M131" s="11" t="n">
        <f aca="false">IF(AND(AND(B131&lt;&gt;"",ISNUMBER(C131),C131&gt;0),F131="Y"),C131*Rates!$B$18,0)</f>
        <v>0</v>
      </c>
      <c r="N131" s="11" t="n">
        <f aca="false">IF(AND(B131&lt;&gt;"",ISNUMBER(C131),C131&gt;0),IF(G131="Stripe Invoicing (0.4%)",C131*Rates!$B$19,IF(G131="Post-payment invoice (0.4%, $2 cap)",MIN(C131*Rates!$B$19,Rates!$B$20),0)),0)</f>
        <v>0</v>
      </c>
      <c r="O131" s="11" t="n">
        <f aca="false">J131+K131+L131+M131+N131</f>
        <v>0</v>
      </c>
      <c r="P131" s="11" t="n">
        <f aca="false">IF(AND(B131&lt;&gt;"",ISNUMBER(C131),C131&gt;0),C131-O131,0)</f>
        <v>0</v>
      </c>
      <c r="Q131" s="12" t="str">
        <f aca="false">IF(AND(B131&lt;&gt;"",ISNUMBER(C131),C131&gt;0),O131/C131,"")</f>
        <v/>
      </c>
      <c r="R131" s="11" t="n">
        <f aca="false">IF(OR(H131="Y",I131&lt;&gt;"None"),IF(H131="Y",O131,0)+IF(I131="Lost, no response",Rates!$B$21,IF(I131="Responded and lost",Rates!$B$21+Rates!$B$22,IF(I131="Responded and won",Rates!$B$21,IF(I131="Smart Disputes win",Rates!$B$21+Rates!$B$23*C131,IF(I131="Smart Disputes loss",Rates!$B$21,0))))),0)</f>
        <v>0</v>
      </c>
      <c r="S131" s="11" t="n">
        <f aca="false">IF(AND(B131&lt;&gt;"",ISNUMBER(C131),C131&gt;0),C131*Rates!$B$24+Rates!$B$25,0)</f>
        <v>0</v>
      </c>
      <c r="T131" s="11" t="n">
        <f aca="false">IF(AND(B131&lt;&gt;"",ISNUMBER(C131),C131&gt;0),C131*Rates!$B$26+Rates!$B$27,0)</f>
        <v>0</v>
      </c>
      <c r="U131" s="11" t="n">
        <f aca="false">S131-O131</f>
        <v>0</v>
      </c>
    </row>
    <row r="132" customFormat="false" ht="15" hidden="false" customHeight="false" outlineLevel="0" collapsed="false">
      <c r="A132" s="9"/>
      <c r="B132" s="9"/>
      <c r="C132" s="10"/>
      <c r="D132" s="9"/>
      <c r="E132" s="9"/>
      <c r="F132" s="9"/>
      <c r="G132" s="9"/>
      <c r="H132" s="9"/>
      <c r="I132" s="9"/>
      <c r="J132" s="11" t="n">
        <f aca="false">IF(AND(B132&lt;&gt;"",ISNUMBER(C132),C132&gt;0),IF(ISNUMBER(INDEX(Rates!$D$5:$D$12,MATCH(B132,Rates!$A$5:$A$12,0))),MIN(C132*INDEX(Rates!$B$5:$B$12,MATCH(B132,Rates!$A$5:$A$12,0)),INDEX(Rates!$D$5:$D$12,MATCH(B132,Rates!$A$5:$A$12,0))),C132*INDEX(Rates!$B$5:$B$12,MATCH(B132,Rates!$A$5:$A$12,0)))+INDEX(Rates!$C$5:$C$12,MATCH(B132,Rates!$A$5:$A$12,0)),0)</f>
        <v>0</v>
      </c>
      <c r="K132" s="11" t="n">
        <f aca="false">IF(AND(B132&lt;&gt;"",ISNUMBER(C132),C132&gt;0),IF(AND(D132="Y",INDEX(Rates!$E$5:$E$12,MATCH(B132,Rates!$A$5:$A$12,0))="Y"),C132*Rates!$B$16,0),0)</f>
        <v>0</v>
      </c>
      <c r="L132" s="11" t="n">
        <f aca="false">IF(AND(AND(B132&lt;&gt;"",ISNUMBER(C132),C132&gt;0),E132="Y"),C132*Rates!$B$17,0)</f>
        <v>0</v>
      </c>
      <c r="M132" s="11" t="n">
        <f aca="false">IF(AND(AND(B132&lt;&gt;"",ISNUMBER(C132),C132&gt;0),F132="Y"),C132*Rates!$B$18,0)</f>
        <v>0</v>
      </c>
      <c r="N132" s="11" t="n">
        <f aca="false">IF(AND(B132&lt;&gt;"",ISNUMBER(C132),C132&gt;0),IF(G132="Stripe Invoicing (0.4%)",C132*Rates!$B$19,IF(G132="Post-payment invoice (0.4%, $2 cap)",MIN(C132*Rates!$B$19,Rates!$B$20),0)),0)</f>
        <v>0</v>
      </c>
      <c r="O132" s="11" t="n">
        <f aca="false">J132+K132+L132+M132+N132</f>
        <v>0</v>
      </c>
      <c r="P132" s="11" t="n">
        <f aca="false">IF(AND(B132&lt;&gt;"",ISNUMBER(C132),C132&gt;0),C132-O132,0)</f>
        <v>0</v>
      </c>
      <c r="Q132" s="12" t="str">
        <f aca="false">IF(AND(B132&lt;&gt;"",ISNUMBER(C132),C132&gt;0),O132/C132,"")</f>
        <v/>
      </c>
      <c r="R132" s="11" t="n">
        <f aca="false">IF(OR(H132="Y",I132&lt;&gt;"None"),IF(H132="Y",O132,0)+IF(I132="Lost, no response",Rates!$B$21,IF(I132="Responded and lost",Rates!$B$21+Rates!$B$22,IF(I132="Responded and won",Rates!$B$21,IF(I132="Smart Disputes win",Rates!$B$21+Rates!$B$23*C132,IF(I132="Smart Disputes loss",Rates!$B$21,0))))),0)</f>
        <v>0</v>
      </c>
      <c r="S132" s="11" t="n">
        <f aca="false">IF(AND(B132&lt;&gt;"",ISNUMBER(C132),C132&gt;0),C132*Rates!$B$24+Rates!$B$25,0)</f>
        <v>0</v>
      </c>
      <c r="T132" s="11" t="n">
        <f aca="false">IF(AND(B132&lt;&gt;"",ISNUMBER(C132),C132&gt;0),C132*Rates!$B$26+Rates!$B$27,0)</f>
        <v>0</v>
      </c>
      <c r="U132" s="11" t="n">
        <f aca="false">S132-O132</f>
        <v>0</v>
      </c>
    </row>
    <row r="133" customFormat="false" ht="15" hidden="false" customHeight="false" outlineLevel="0" collapsed="false">
      <c r="A133" s="9"/>
      <c r="B133" s="9"/>
      <c r="C133" s="10"/>
      <c r="D133" s="9"/>
      <c r="E133" s="9"/>
      <c r="F133" s="9"/>
      <c r="G133" s="9"/>
      <c r="H133" s="9"/>
      <c r="I133" s="9"/>
      <c r="J133" s="11" t="n">
        <f aca="false">IF(AND(B133&lt;&gt;"",ISNUMBER(C133),C133&gt;0),IF(ISNUMBER(INDEX(Rates!$D$5:$D$12,MATCH(B133,Rates!$A$5:$A$12,0))),MIN(C133*INDEX(Rates!$B$5:$B$12,MATCH(B133,Rates!$A$5:$A$12,0)),INDEX(Rates!$D$5:$D$12,MATCH(B133,Rates!$A$5:$A$12,0))),C133*INDEX(Rates!$B$5:$B$12,MATCH(B133,Rates!$A$5:$A$12,0)))+INDEX(Rates!$C$5:$C$12,MATCH(B133,Rates!$A$5:$A$12,0)),0)</f>
        <v>0</v>
      </c>
      <c r="K133" s="11" t="n">
        <f aca="false">IF(AND(B133&lt;&gt;"",ISNUMBER(C133),C133&gt;0),IF(AND(D133="Y",INDEX(Rates!$E$5:$E$12,MATCH(B133,Rates!$A$5:$A$12,0))="Y"),C133*Rates!$B$16,0),0)</f>
        <v>0</v>
      </c>
      <c r="L133" s="11" t="n">
        <f aca="false">IF(AND(AND(B133&lt;&gt;"",ISNUMBER(C133),C133&gt;0),E133="Y"),C133*Rates!$B$17,0)</f>
        <v>0</v>
      </c>
      <c r="M133" s="11" t="n">
        <f aca="false">IF(AND(AND(B133&lt;&gt;"",ISNUMBER(C133),C133&gt;0),F133="Y"),C133*Rates!$B$18,0)</f>
        <v>0</v>
      </c>
      <c r="N133" s="11" t="n">
        <f aca="false">IF(AND(B133&lt;&gt;"",ISNUMBER(C133),C133&gt;0),IF(G133="Stripe Invoicing (0.4%)",C133*Rates!$B$19,IF(G133="Post-payment invoice (0.4%, $2 cap)",MIN(C133*Rates!$B$19,Rates!$B$20),0)),0)</f>
        <v>0</v>
      </c>
      <c r="O133" s="11" t="n">
        <f aca="false">J133+K133+L133+M133+N133</f>
        <v>0</v>
      </c>
      <c r="P133" s="11" t="n">
        <f aca="false">IF(AND(B133&lt;&gt;"",ISNUMBER(C133),C133&gt;0),C133-O133,0)</f>
        <v>0</v>
      </c>
      <c r="Q133" s="12" t="str">
        <f aca="false">IF(AND(B133&lt;&gt;"",ISNUMBER(C133),C133&gt;0),O133/C133,"")</f>
        <v/>
      </c>
      <c r="R133" s="11" t="n">
        <f aca="false">IF(OR(H133="Y",I133&lt;&gt;"None"),IF(H133="Y",O133,0)+IF(I133="Lost, no response",Rates!$B$21,IF(I133="Responded and lost",Rates!$B$21+Rates!$B$22,IF(I133="Responded and won",Rates!$B$21,IF(I133="Smart Disputes win",Rates!$B$21+Rates!$B$23*C133,IF(I133="Smart Disputes loss",Rates!$B$21,0))))),0)</f>
        <v>0</v>
      </c>
      <c r="S133" s="11" t="n">
        <f aca="false">IF(AND(B133&lt;&gt;"",ISNUMBER(C133),C133&gt;0),C133*Rates!$B$24+Rates!$B$25,0)</f>
        <v>0</v>
      </c>
      <c r="T133" s="11" t="n">
        <f aca="false">IF(AND(B133&lt;&gt;"",ISNUMBER(C133),C133&gt;0),C133*Rates!$B$26+Rates!$B$27,0)</f>
        <v>0</v>
      </c>
      <c r="U133" s="11" t="n">
        <f aca="false">S133-O133</f>
        <v>0</v>
      </c>
    </row>
    <row r="134" customFormat="false" ht="15" hidden="false" customHeight="false" outlineLevel="0" collapsed="false">
      <c r="A134" s="9"/>
      <c r="B134" s="9"/>
      <c r="C134" s="10"/>
      <c r="D134" s="9"/>
      <c r="E134" s="9"/>
      <c r="F134" s="9"/>
      <c r="G134" s="9"/>
      <c r="H134" s="9"/>
      <c r="I134" s="9"/>
      <c r="J134" s="11" t="n">
        <f aca="false">IF(AND(B134&lt;&gt;"",ISNUMBER(C134),C134&gt;0),IF(ISNUMBER(INDEX(Rates!$D$5:$D$12,MATCH(B134,Rates!$A$5:$A$12,0))),MIN(C134*INDEX(Rates!$B$5:$B$12,MATCH(B134,Rates!$A$5:$A$12,0)),INDEX(Rates!$D$5:$D$12,MATCH(B134,Rates!$A$5:$A$12,0))),C134*INDEX(Rates!$B$5:$B$12,MATCH(B134,Rates!$A$5:$A$12,0)))+INDEX(Rates!$C$5:$C$12,MATCH(B134,Rates!$A$5:$A$12,0)),0)</f>
        <v>0</v>
      </c>
      <c r="K134" s="11" t="n">
        <f aca="false">IF(AND(B134&lt;&gt;"",ISNUMBER(C134),C134&gt;0),IF(AND(D134="Y",INDEX(Rates!$E$5:$E$12,MATCH(B134,Rates!$A$5:$A$12,0))="Y"),C134*Rates!$B$16,0),0)</f>
        <v>0</v>
      </c>
      <c r="L134" s="11" t="n">
        <f aca="false">IF(AND(AND(B134&lt;&gt;"",ISNUMBER(C134),C134&gt;0),E134="Y"),C134*Rates!$B$17,0)</f>
        <v>0</v>
      </c>
      <c r="M134" s="11" t="n">
        <f aca="false">IF(AND(AND(B134&lt;&gt;"",ISNUMBER(C134),C134&gt;0),F134="Y"),C134*Rates!$B$18,0)</f>
        <v>0</v>
      </c>
      <c r="N134" s="11" t="n">
        <f aca="false">IF(AND(B134&lt;&gt;"",ISNUMBER(C134),C134&gt;0),IF(G134="Stripe Invoicing (0.4%)",C134*Rates!$B$19,IF(G134="Post-payment invoice (0.4%, $2 cap)",MIN(C134*Rates!$B$19,Rates!$B$20),0)),0)</f>
        <v>0</v>
      </c>
      <c r="O134" s="11" t="n">
        <f aca="false">J134+K134+L134+M134+N134</f>
        <v>0</v>
      </c>
      <c r="P134" s="11" t="n">
        <f aca="false">IF(AND(B134&lt;&gt;"",ISNUMBER(C134),C134&gt;0),C134-O134,0)</f>
        <v>0</v>
      </c>
      <c r="Q134" s="12" t="str">
        <f aca="false">IF(AND(B134&lt;&gt;"",ISNUMBER(C134),C134&gt;0),O134/C134,"")</f>
        <v/>
      </c>
      <c r="R134" s="11" t="n">
        <f aca="false">IF(OR(H134="Y",I134&lt;&gt;"None"),IF(H134="Y",O134,0)+IF(I134="Lost, no response",Rates!$B$21,IF(I134="Responded and lost",Rates!$B$21+Rates!$B$22,IF(I134="Responded and won",Rates!$B$21,IF(I134="Smart Disputes win",Rates!$B$21+Rates!$B$23*C134,IF(I134="Smart Disputes loss",Rates!$B$21,0))))),0)</f>
        <v>0</v>
      </c>
      <c r="S134" s="11" t="n">
        <f aca="false">IF(AND(B134&lt;&gt;"",ISNUMBER(C134),C134&gt;0),C134*Rates!$B$24+Rates!$B$25,0)</f>
        <v>0</v>
      </c>
      <c r="T134" s="11" t="n">
        <f aca="false">IF(AND(B134&lt;&gt;"",ISNUMBER(C134),C134&gt;0),C134*Rates!$B$26+Rates!$B$27,0)</f>
        <v>0</v>
      </c>
      <c r="U134" s="11" t="n">
        <f aca="false">S134-O134</f>
        <v>0</v>
      </c>
    </row>
    <row r="135" customFormat="false" ht="15" hidden="false" customHeight="false" outlineLevel="0" collapsed="false">
      <c r="A135" s="9"/>
      <c r="B135" s="9"/>
      <c r="C135" s="10"/>
      <c r="D135" s="9"/>
      <c r="E135" s="9"/>
      <c r="F135" s="9"/>
      <c r="G135" s="9"/>
      <c r="H135" s="9"/>
      <c r="I135" s="9"/>
      <c r="J135" s="11" t="n">
        <f aca="false">IF(AND(B135&lt;&gt;"",ISNUMBER(C135),C135&gt;0),IF(ISNUMBER(INDEX(Rates!$D$5:$D$12,MATCH(B135,Rates!$A$5:$A$12,0))),MIN(C135*INDEX(Rates!$B$5:$B$12,MATCH(B135,Rates!$A$5:$A$12,0)),INDEX(Rates!$D$5:$D$12,MATCH(B135,Rates!$A$5:$A$12,0))),C135*INDEX(Rates!$B$5:$B$12,MATCH(B135,Rates!$A$5:$A$12,0)))+INDEX(Rates!$C$5:$C$12,MATCH(B135,Rates!$A$5:$A$12,0)),0)</f>
        <v>0</v>
      </c>
      <c r="K135" s="11" t="n">
        <f aca="false">IF(AND(B135&lt;&gt;"",ISNUMBER(C135),C135&gt;0),IF(AND(D135="Y",INDEX(Rates!$E$5:$E$12,MATCH(B135,Rates!$A$5:$A$12,0))="Y"),C135*Rates!$B$16,0),0)</f>
        <v>0</v>
      </c>
      <c r="L135" s="11" t="n">
        <f aca="false">IF(AND(AND(B135&lt;&gt;"",ISNUMBER(C135),C135&gt;0),E135="Y"),C135*Rates!$B$17,0)</f>
        <v>0</v>
      </c>
      <c r="M135" s="11" t="n">
        <f aca="false">IF(AND(AND(B135&lt;&gt;"",ISNUMBER(C135),C135&gt;0),F135="Y"),C135*Rates!$B$18,0)</f>
        <v>0</v>
      </c>
      <c r="N135" s="11" t="n">
        <f aca="false">IF(AND(B135&lt;&gt;"",ISNUMBER(C135),C135&gt;0),IF(G135="Stripe Invoicing (0.4%)",C135*Rates!$B$19,IF(G135="Post-payment invoice (0.4%, $2 cap)",MIN(C135*Rates!$B$19,Rates!$B$20),0)),0)</f>
        <v>0</v>
      </c>
      <c r="O135" s="11" t="n">
        <f aca="false">J135+K135+L135+M135+N135</f>
        <v>0</v>
      </c>
      <c r="P135" s="11" t="n">
        <f aca="false">IF(AND(B135&lt;&gt;"",ISNUMBER(C135),C135&gt;0),C135-O135,0)</f>
        <v>0</v>
      </c>
      <c r="Q135" s="12" t="str">
        <f aca="false">IF(AND(B135&lt;&gt;"",ISNUMBER(C135),C135&gt;0),O135/C135,"")</f>
        <v/>
      </c>
      <c r="R135" s="11" t="n">
        <f aca="false">IF(OR(H135="Y",I135&lt;&gt;"None"),IF(H135="Y",O135,0)+IF(I135="Lost, no response",Rates!$B$21,IF(I135="Responded and lost",Rates!$B$21+Rates!$B$22,IF(I135="Responded and won",Rates!$B$21,IF(I135="Smart Disputes win",Rates!$B$21+Rates!$B$23*C135,IF(I135="Smart Disputes loss",Rates!$B$21,0))))),0)</f>
        <v>0</v>
      </c>
      <c r="S135" s="11" t="n">
        <f aca="false">IF(AND(B135&lt;&gt;"",ISNUMBER(C135),C135&gt;0),C135*Rates!$B$24+Rates!$B$25,0)</f>
        <v>0</v>
      </c>
      <c r="T135" s="11" t="n">
        <f aca="false">IF(AND(B135&lt;&gt;"",ISNUMBER(C135),C135&gt;0),C135*Rates!$B$26+Rates!$B$27,0)</f>
        <v>0</v>
      </c>
      <c r="U135" s="11" t="n">
        <f aca="false">S135-O135</f>
        <v>0</v>
      </c>
    </row>
    <row r="136" customFormat="false" ht="15" hidden="false" customHeight="false" outlineLevel="0" collapsed="false">
      <c r="A136" s="9"/>
      <c r="B136" s="9"/>
      <c r="C136" s="10"/>
      <c r="D136" s="9"/>
      <c r="E136" s="9"/>
      <c r="F136" s="9"/>
      <c r="G136" s="9"/>
      <c r="H136" s="9"/>
      <c r="I136" s="9"/>
      <c r="J136" s="11" t="n">
        <f aca="false">IF(AND(B136&lt;&gt;"",ISNUMBER(C136),C136&gt;0),IF(ISNUMBER(INDEX(Rates!$D$5:$D$12,MATCH(B136,Rates!$A$5:$A$12,0))),MIN(C136*INDEX(Rates!$B$5:$B$12,MATCH(B136,Rates!$A$5:$A$12,0)),INDEX(Rates!$D$5:$D$12,MATCH(B136,Rates!$A$5:$A$12,0))),C136*INDEX(Rates!$B$5:$B$12,MATCH(B136,Rates!$A$5:$A$12,0)))+INDEX(Rates!$C$5:$C$12,MATCH(B136,Rates!$A$5:$A$12,0)),0)</f>
        <v>0</v>
      </c>
      <c r="K136" s="11" t="n">
        <f aca="false">IF(AND(B136&lt;&gt;"",ISNUMBER(C136),C136&gt;0),IF(AND(D136="Y",INDEX(Rates!$E$5:$E$12,MATCH(B136,Rates!$A$5:$A$12,0))="Y"),C136*Rates!$B$16,0),0)</f>
        <v>0</v>
      </c>
      <c r="L136" s="11" t="n">
        <f aca="false">IF(AND(AND(B136&lt;&gt;"",ISNUMBER(C136),C136&gt;0),E136="Y"),C136*Rates!$B$17,0)</f>
        <v>0</v>
      </c>
      <c r="M136" s="11" t="n">
        <f aca="false">IF(AND(AND(B136&lt;&gt;"",ISNUMBER(C136),C136&gt;0),F136="Y"),C136*Rates!$B$18,0)</f>
        <v>0</v>
      </c>
      <c r="N136" s="11" t="n">
        <f aca="false">IF(AND(B136&lt;&gt;"",ISNUMBER(C136),C136&gt;0),IF(G136="Stripe Invoicing (0.4%)",C136*Rates!$B$19,IF(G136="Post-payment invoice (0.4%, $2 cap)",MIN(C136*Rates!$B$19,Rates!$B$20),0)),0)</f>
        <v>0</v>
      </c>
      <c r="O136" s="11" t="n">
        <f aca="false">J136+K136+L136+M136+N136</f>
        <v>0</v>
      </c>
      <c r="P136" s="11" t="n">
        <f aca="false">IF(AND(B136&lt;&gt;"",ISNUMBER(C136),C136&gt;0),C136-O136,0)</f>
        <v>0</v>
      </c>
      <c r="Q136" s="12" t="str">
        <f aca="false">IF(AND(B136&lt;&gt;"",ISNUMBER(C136),C136&gt;0),O136/C136,"")</f>
        <v/>
      </c>
      <c r="R136" s="11" t="n">
        <f aca="false">IF(OR(H136="Y",I136&lt;&gt;"None"),IF(H136="Y",O136,0)+IF(I136="Lost, no response",Rates!$B$21,IF(I136="Responded and lost",Rates!$B$21+Rates!$B$22,IF(I136="Responded and won",Rates!$B$21,IF(I136="Smart Disputes win",Rates!$B$21+Rates!$B$23*C136,IF(I136="Smart Disputes loss",Rates!$B$21,0))))),0)</f>
        <v>0</v>
      </c>
      <c r="S136" s="11" t="n">
        <f aca="false">IF(AND(B136&lt;&gt;"",ISNUMBER(C136),C136&gt;0),C136*Rates!$B$24+Rates!$B$25,0)</f>
        <v>0</v>
      </c>
      <c r="T136" s="11" t="n">
        <f aca="false">IF(AND(B136&lt;&gt;"",ISNUMBER(C136),C136&gt;0),C136*Rates!$B$26+Rates!$B$27,0)</f>
        <v>0</v>
      </c>
      <c r="U136" s="11" t="n">
        <f aca="false">S136-O136</f>
        <v>0</v>
      </c>
    </row>
    <row r="137" customFormat="false" ht="15" hidden="false" customHeight="false" outlineLevel="0" collapsed="false">
      <c r="A137" s="9"/>
      <c r="B137" s="9"/>
      <c r="C137" s="10"/>
      <c r="D137" s="9"/>
      <c r="E137" s="9"/>
      <c r="F137" s="9"/>
      <c r="G137" s="9"/>
      <c r="H137" s="9"/>
      <c r="I137" s="9"/>
      <c r="J137" s="11" t="n">
        <f aca="false">IF(AND(B137&lt;&gt;"",ISNUMBER(C137),C137&gt;0),IF(ISNUMBER(INDEX(Rates!$D$5:$D$12,MATCH(B137,Rates!$A$5:$A$12,0))),MIN(C137*INDEX(Rates!$B$5:$B$12,MATCH(B137,Rates!$A$5:$A$12,0)),INDEX(Rates!$D$5:$D$12,MATCH(B137,Rates!$A$5:$A$12,0))),C137*INDEX(Rates!$B$5:$B$12,MATCH(B137,Rates!$A$5:$A$12,0)))+INDEX(Rates!$C$5:$C$12,MATCH(B137,Rates!$A$5:$A$12,0)),0)</f>
        <v>0</v>
      </c>
      <c r="K137" s="11" t="n">
        <f aca="false">IF(AND(B137&lt;&gt;"",ISNUMBER(C137),C137&gt;0),IF(AND(D137="Y",INDEX(Rates!$E$5:$E$12,MATCH(B137,Rates!$A$5:$A$12,0))="Y"),C137*Rates!$B$16,0),0)</f>
        <v>0</v>
      </c>
      <c r="L137" s="11" t="n">
        <f aca="false">IF(AND(AND(B137&lt;&gt;"",ISNUMBER(C137),C137&gt;0),E137="Y"),C137*Rates!$B$17,0)</f>
        <v>0</v>
      </c>
      <c r="M137" s="11" t="n">
        <f aca="false">IF(AND(AND(B137&lt;&gt;"",ISNUMBER(C137),C137&gt;0),F137="Y"),C137*Rates!$B$18,0)</f>
        <v>0</v>
      </c>
      <c r="N137" s="11" t="n">
        <f aca="false">IF(AND(B137&lt;&gt;"",ISNUMBER(C137),C137&gt;0),IF(G137="Stripe Invoicing (0.4%)",C137*Rates!$B$19,IF(G137="Post-payment invoice (0.4%, $2 cap)",MIN(C137*Rates!$B$19,Rates!$B$20),0)),0)</f>
        <v>0</v>
      </c>
      <c r="O137" s="11" t="n">
        <f aca="false">J137+K137+L137+M137+N137</f>
        <v>0</v>
      </c>
      <c r="P137" s="11" t="n">
        <f aca="false">IF(AND(B137&lt;&gt;"",ISNUMBER(C137),C137&gt;0),C137-O137,0)</f>
        <v>0</v>
      </c>
      <c r="Q137" s="12" t="str">
        <f aca="false">IF(AND(B137&lt;&gt;"",ISNUMBER(C137),C137&gt;0),O137/C137,"")</f>
        <v/>
      </c>
      <c r="R137" s="11" t="n">
        <f aca="false">IF(OR(H137="Y",I137&lt;&gt;"None"),IF(H137="Y",O137,0)+IF(I137="Lost, no response",Rates!$B$21,IF(I137="Responded and lost",Rates!$B$21+Rates!$B$22,IF(I137="Responded and won",Rates!$B$21,IF(I137="Smart Disputes win",Rates!$B$21+Rates!$B$23*C137,IF(I137="Smart Disputes loss",Rates!$B$21,0))))),0)</f>
        <v>0</v>
      </c>
      <c r="S137" s="11" t="n">
        <f aca="false">IF(AND(B137&lt;&gt;"",ISNUMBER(C137),C137&gt;0),C137*Rates!$B$24+Rates!$B$25,0)</f>
        <v>0</v>
      </c>
      <c r="T137" s="11" t="n">
        <f aca="false">IF(AND(B137&lt;&gt;"",ISNUMBER(C137),C137&gt;0),C137*Rates!$B$26+Rates!$B$27,0)</f>
        <v>0</v>
      </c>
      <c r="U137" s="11" t="n">
        <f aca="false">S137-O137</f>
        <v>0</v>
      </c>
    </row>
    <row r="138" customFormat="false" ht="15" hidden="false" customHeight="false" outlineLevel="0" collapsed="false">
      <c r="A138" s="9"/>
      <c r="B138" s="9"/>
      <c r="C138" s="10"/>
      <c r="D138" s="9"/>
      <c r="E138" s="9"/>
      <c r="F138" s="9"/>
      <c r="G138" s="9"/>
      <c r="H138" s="9"/>
      <c r="I138" s="9"/>
      <c r="J138" s="11" t="n">
        <f aca="false">IF(AND(B138&lt;&gt;"",ISNUMBER(C138),C138&gt;0),IF(ISNUMBER(INDEX(Rates!$D$5:$D$12,MATCH(B138,Rates!$A$5:$A$12,0))),MIN(C138*INDEX(Rates!$B$5:$B$12,MATCH(B138,Rates!$A$5:$A$12,0)),INDEX(Rates!$D$5:$D$12,MATCH(B138,Rates!$A$5:$A$12,0))),C138*INDEX(Rates!$B$5:$B$12,MATCH(B138,Rates!$A$5:$A$12,0)))+INDEX(Rates!$C$5:$C$12,MATCH(B138,Rates!$A$5:$A$12,0)),0)</f>
        <v>0</v>
      </c>
      <c r="K138" s="11" t="n">
        <f aca="false">IF(AND(B138&lt;&gt;"",ISNUMBER(C138),C138&gt;0),IF(AND(D138="Y",INDEX(Rates!$E$5:$E$12,MATCH(B138,Rates!$A$5:$A$12,0))="Y"),C138*Rates!$B$16,0),0)</f>
        <v>0</v>
      </c>
      <c r="L138" s="11" t="n">
        <f aca="false">IF(AND(AND(B138&lt;&gt;"",ISNUMBER(C138),C138&gt;0),E138="Y"),C138*Rates!$B$17,0)</f>
        <v>0</v>
      </c>
      <c r="M138" s="11" t="n">
        <f aca="false">IF(AND(AND(B138&lt;&gt;"",ISNUMBER(C138),C138&gt;0),F138="Y"),C138*Rates!$B$18,0)</f>
        <v>0</v>
      </c>
      <c r="N138" s="11" t="n">
        <f aca="false">IF(AND(B138&lt;&gt;"",ISNUMBER(C138),C138&gt;0),IF(G138="Stripe Invoicing (0.4%)",C138*Rates!$B$19,IF(G138="Post-payment invoice (0.4%, $2 cap)",MIN(C138*Rates!$B$19,Rates!$B$20),0)),0)</f>
        <v>0</v>
      </c>
      <c r="O138" s="11" t="n">
        <f aca="false">J138+K138+L138+M138+N138</f>
        <v>0</v>
      </c>
      <c r="P138" s="11" t="n">
        <f aca="false">IF(AND(B138&lt;&gt;"",ISNUMBER(C138),C138&gt;0),C138-O138,0)</f>
        <v>0</v>
      </c>
      <c r="Q138" s="12" t="str">
        <f aca="false">IF(AND(B138&lt;&gt;"",ISNUMBER(C138),C138&gt;0),O138/C138,"")</f>
        <v/>
      </c>
      <c r="R138" s="11" t="n">
        <f aca="false">IF(OR(H138="Y",I138&lt;&gt;"None"),IF(H138="Y",O138,0)+IF(I138="Lost, no response",Rates!$B$21,IF(I138="Responded and lost",Rates!$B$21+Rates!$B$22,IF(I138="Responded and won",Rates!$B$21,IF(I138="Smart Disputes win",Rates!$B$21+Rates!$B$23*C138,IF(I138="Smart Disputes loss",Rates!$B$21,0))))),0)</f>
        <v>0</v>
      </c>
      <c r="S138" s="11" t="n">
        <f aca="false">IF(AND(B138&lt;&gt;"",ISNUMBER(C138),C138&gt;0),C138*Rates!$B$24+Rates!$B$25,0)</f>
        <v>0</v>
      </c>
      <c r="T138" s="11" t="n">
        <f aca="false">IF(AND(B138&lt;&gt;"",ISNUMBER(C138),C138&gt;0),C138*Rates!$B$26+Rates!$B$27,0)</f>
        <v>0</v>
      </c>
      <c r="U138" s="11" t="n">
        <f aca="false">S138-O138</f>
        <v>0</v>
      </c>
    </row>
    <row r="139" customFormat="false" ht="15" hidden="false" customHeight="false" outlineLevel="0" collapsed="false">
      <c r="A139" s="9"/>
      <c r="B139" s="9"/>
      <c r="C139" s="10"/>
      <c r="D139" s="9"/>
      <c r="E139" s="9"/>
      <c r="F139" s="9"/>
      <c r="G139" s="9"/>
      <c r="H139" s="9"/>
      <c r="I139" s="9"/>
      <c r="J139" s="11" t="n">
        <f aca="false">IF(AND(B139&lt;&gt;"",ISNUMBER(C139),C139&gt;0),IF(ISNUMBER(INDEX(Rates!$D$5:$D$12,MATCH(B139,Rates!$A$5:$A$12,0))),MIN(C139*INDEX(Rates!$B$5:$B$12,MATCH(B139,Rates!$A$5:$A$12,0)),INDEX(Rates!$D$5:$D$12,MATCH(B139,Rates!$A$5:$A$12,0))),C139*INDEX(Rates!$B$5:$B$12,MATCH(B139,Rates!$A$5:$A$12,0)))+INDEX(Rates!$C$5:$C$12,MATCH(B139,Rates!$A$5:$A$12,0)),0)</f>
        <v>0</v>
      </c>
      <c r="K139" s="11" t="n">
        <f aca="false">IF(AND(B139&lt;&gt;"",ISNUMBER(C139),C139&gt;0),IF(AND(D139="Y",INDEX(Rates!$E$5:$E$12,MATCH(B139,Rates!$A$5:$A$12,0))="Y"),C139*Rates!$B$16,0),0)</f>
        <v>0</v>
      </c>
      <c r="L139" s="11" t="n">
        <f aca="false">IF(AND(AND(B139&lt;&gt;"",ISNUMBER(C139),C139&gt;0),E139="Y"),C139*Rates!$B$17,0)</f>
        <v>0</v>
      </c>
      <c r="M139" s="11" t="n">
        <f aca="false">IF(AND(AND(B139&lt;&gt;"",ISNUMBER(C139),C139&gt;0),F139="Y"),C139*Rates!$B$18,0)</f>
        <v>0</v>
      </c>
      <c r="N139" s="11" t="n">
        <f aca="false">IF(AND(B139&lt;&gt;"",ISNUMBER(C139),C139&gt;0),IF(G139="Stripe Invoicing (0.4%)",C139*Rates!$B$19,IF(G139="Post-payment invoice (0.4%, $2 cap)",MIN(C139*Rates!$B$19,Rates!$B$20),0)),0)</f>
        <v>0</v>
      </c>
      <c r="O139" s="11" t="n">
        <f aca="false">J139+K139+L139+M139+N139</f>
        <v>0</v>
      </c>
      <c r="P139" s="11" t="n">
        <f aca="false">IF(AND(B139&lt;&gt;"",ISNUMBER(C139),C139&gt;0),C139-O139,0)</f>
        <v>0</v>
      </c>
      <c r="Q139" s="12" t="str">
        <f aca="false">IF(AND(B139&lt;&gt;"",ISNUMBER(C139),C139&gt;0),O139/C139,"")</f>
        <v/>
      </c>
      <c r="R139" s="11" t="n">
        <f aca="false">IF(OR(H139="Y",I139&lt;&gt;"None"),IF(H139="Y",O139,0)+IF(I139="Lost, no response",Rates!$B$21,IF(I139="Responded and lost",Rates!$B$21+Rates!$B$22,IF(I139="Responded and won",Rates!$B$21,IF(I139="Smart Disputes win",Rates!$B$21+Rates!$B$23*C139,IF(I139="Smart Disputes loss",Rates!$B$21,0))))),0)</f>
        <v>0</v>
      </c>
      <c r="S139" s="11" t="n">
        <f aca="false">IF(AND(B139&lt;&gt;"",ISNUMBER(C139),C139&gt;0),C139*Rates!$B$24+Rates!$B$25,0)</f>
        <v>0</v>
      </c>
      <c r="T139" s="11" t="n">
        <f aca="false">IF(AND(B139&lt;&gt;"",ISNUMBER(C139),C139&gt;0),C139*Rates!$B$26+Rates!$B$27,0)</f>
        <v>0</v>
      </c>
      <c r="U139" s="11" t="n">
        <f aca="false">S139-O139</f>
        <v>0</v>
      </c>
    </row>
    <row r="140" customFormat="false" ht="15" hidden="false" customHeight="false" outlineLevel="0" collapsed="false">
      <c r="A140" s="9"/>
      <c r="B140" s="9"/>
      <c r="C140" s="10"/>
      <c r="D140" s="9"/>
      <c r="E140" s="9"/>
      <c r="F140" s="9"/>
      <c r="G140" s="9"/>
      <c r="H140" s="9"/>
      <c r="I140" s="9"/>
      <c r="J140" s="11" t="n">
        <f aca="false">IF(AND(B140&lt;&gt;"",ISNUMBER(C140),C140&gt;0),IF(ISNUMBER(INDEX(Rates!$D$5:$D$12,MATCH(B140,Rates!$A$5:$A$12,0))),MIN(C140*INDEX(Rates!$B$5:$B$12,MATCH(B140,Rates!$A$5:$A$12,0)),INDEX(Rates!$D$5:$D$12,MATCH(B140,Rates!$A$5:$A$12,0))),C140*INDEX(Rates!$B$5:$B$12,MATCH(B140,Rates!$A$5:$A$12,0)))+INDEX(Rates!$C$5:$C$12,MATCH(B140,Rates!$A$5:$A$12,0)),0)</f>
        <v>0</v>
      </c>
      <c r="K140" s="11" t="n">
        <f aca="false">IF(AND(B140&lt;&gt;"",ISNUMBER(C140),C140&gt;0),IF(AND(D140="Y",INDEX(Rates!$E$5:$E$12,MATCH(B140,Rates!$A$5:$A$12,0))="Y"),C140*Rates!$B$16,0),0)</f>
        <v>0</v>
      </c>
      <c r="L140" s="11" t="n">
        <f aca="false">IF(AND(AND(B140&lt;&gt;"",ISNUMBER(C140),C140&gt;0),E140="Y"),C140*Rates!$B$17,0)</f>
        <v>0</v>
      </c>
      <c r="M140" s="11" t="n">
        <f aca="false">IF(AND(AND(B140&lt;&gt;"",ISNUMBER(C140),C140&gt;0),F140="Y"),C140*Rates!$B$18,0)</f>
        <v>0</v>
      </c>
      <c r="N140" s="11" t="n">
        <f aca="false">IF(AND(B140&lt;&gt;"",ISNUMBER(C140),C140&gt;0),IF(G140="Stripe Invoicing (0.4%)",C140*Rates!$B$19,IF(G140="Post-payment invoice (0.4%, $2 cap)",MIN(C140*Rates!$B$19,Rates!$B$20),0)),0)</f>
        <v>0</v>
      </c>
      <c r="O140" s="11" t="n">
        <f aca="false">J140+K140+L140+M140+N140</f>
        <v>0</v>
      </c>
      <c r="P140" s="11" t="n">
        <f aca="false">IF(AND(B140&lt;&gt;"",ISNUMBER(C140),C140&gt;0),C140-O140,0)</f>
        <v>0</v>
      </c>
      <c r="Q140" s="12" t="str">
        <f aca="false">IF(AND(B140&lt;&gt;"",ISNUMBER(C140),C140&gt;0),O140/C140,"")</f>
        <v/>
      </c>
      <c r="R140" s="11" t="n">
        <f aca="false">IF(OR(H140="Y",I140&lt;&gt;"None"),IF(H140="Y",O140,0)+IF(I140="Lost, no response",Rates!$B$21,IF(I140="Responded and lost",Rates!$B$21+Rates!$B$22,IF(I140="Responded and won",Rates!$B$21,IF(I140="Smart Disputes win",Rates!$B$21+Rates!$B$23*C140,IF(I140="Smart Disputes loss",Rates!$B$21,0))))),0)</f>
        <v>0</v>
      </c>
      <c r="S140" s="11" t="n">
        <f aca="false">IF(AND(B140&lt;&gt;"",ISNUMBER(C140),C140&gt;0),C140*Rates!$B$24+Rates!$B$25,0)</f>
        <v>0</v>
      </c>
      <c r="T140" s="11" t="n">
        <f aca="false">IF(AND(B140&lt;&gt;"",ISNUMBER(C140),C140&gt;0),C140*Rates!$B$26+Rates!$B$27,0)</f>
        <v>0</v>
      </c>
      <c r="U140" s="11" t="n">
        <f aca="false">S140-O140</f>
        <v>0</v>
      </c>
    </row>
    <row r="141" customFormat="false" ht="15" hidden="false" customHeight="false" outlineLevel="0" collapsed="false">
      <c r="A141" s="9"/>
      <c r="B141" s="9"/>
      <c r="C141" s="10"/>
      <c r="D141" s="9"/>
      <c r="E141" s="9"/>
      <c r="F141" s="9"/>
      <c r="G141" s="9"/>
      <c r="H141" s="9"/>
      <c r="I141" s="9"/>
      <c r="J141" s="11" t="n">
        <f aca="false">IF(AND(B141&lt;&gt;"",ISNUMBER(C141),C141&gt;0),IF(ISNUMBER(INDEX(Rates!$D$5:$D$12,MATCH(B141,Rates!$A$5:$A$12,0))),MIN(C141*INDEX(Rates!$B$5:$B$12,MATCH(B141,Rates!$A$5:$A$12,0)),INDEX(Rates!$D$5:$D$12,MATCH(B141,Rates!$A$5:$A$12,0))),C141*INDEX(Rates!$B$5:$B$12,MATCH(B141,Rates!$A$5:$A$12,0)))+INDEX(Rates!$C$5:$C$12,MATCH(B141,Rates!$A$5:$A$12,0)),0)</f>
        <v>0</v>
      </c>
      <c r="K141" s="11" t="n">
        <f aca="false">IF(AND(B141&lt;&gt;"",ISNUMBER(C141),C141&gt;0),IF(AND(D141="Y",INDEX(Rates!$E$5:$E$12,MATCH(B141,Rates!$A$5:$A$12,0))="Y"),C141*Rates!$B$16,0),0)</f>
        <v>0</v>
      </c>
      <c r="L141" s="11" t="n">
        <f aca="false">IF(AND(AND(B141&lt;&gt;"",ISNUMBER(C141),C141&gt;0),E141="Y"),C141*Rates!$B$17,0)</f>
        <v>0</v>
      </c>
      <c r="M141" s="11" t="n">
        <f aca="false">IF(AND(AND(B141&lt;&gt;"",ISNUMBER(C141),C141&gt;0),F141="Y"),C141*Rates!$B$18,0)</f>
        <v>0</v>
      </c>
      <c r="N141" s="11" t="n">
        <f aca="false">IF(AND(B141&lt;&gt;"",ISNUMBER(C141),C141&gt;0),IF(G141="Stripe Invoicing (0.4%)",C141*Rates!$B$19,IF(G141="Post-payment invoice (0.4%, $2 cap)",MIN(C141*Rates!$B$19,Rates!$B$20),0)),0)</f>
        <v>0</v>
      </c>
      <c r="O141" s="11" t="n">
        <f aca="false">J141+K141+L141+M141+N141</f>
        <v>0</v>
      </c>
      <c r="P141" s="11" t="n">
        <f aca="false">IF(AND(B141&lt;&gt;"",ISNUMBER(C141),C141&gt;0),C141-O141,0)</f>
        <v>0</v>
      </c>
      <c r="Q141" s="12" t="str">
        <f aca="false">IF(AND(B141&lt;&gt;"",ISNUMBER(C141),C141&gt;0),O141/C141,"")</f>
        <v/>
      </c>
      <c r="R141" s="11" t="n">
        <f aca="false">IF(OR(H141="Y",I141&lt;&gt;"None"),IF(H141="Y",O141,0)+IF(I141="Lost, no response",Rates!$B$21,IF(I141="Responded and lost",Rates!$B$21+Rates!$B$22,IF(I141="Responded and won",Rates!$B$21,IF(I141="Smart Disputes win",Rates!$B$21+Rates!$B$23*C141,IF(I141="Smart Disputes loss",Rates!$B$21,0))))),0)</f>
        <v>0</v>
      </c>
      <c r="S141" s="11" t="n">
        <f aca="false">IF(AND(B141&lt;&gt;"",ISNUMBER(C141),C141&gt;0),C141*Rates!$B$24+Rates!$B$25,0)</f>
        <v>0</v>
      </c>
      <c r="T141" s="11" t="n">
        <f aca="false">IF(AND(B141&lt;&gt;"",ISNUMBER(C141),C141&gt;0),C141*Rates!$B$26+Rates!$B$27,0)</f>
        <v>0</v>
      </c>
      <c r="U141" s="11" t="n">
        <f aca="false">S141-O141</f>
        <v>0</v>
      </c>
    </row>
    <row r="142" customFormat="false" ht="15" hidden="false" customHeight="false" outlineLevel="0" collapsed="false">
      <c r="A142" s="9"/>
      <c r="B142" s="9"/>
      <c r="C142" s="10"/>
      <c r="D142" s="9"/>
      <c r="E142" s="9"/>
      <c r="F142" s="9"/>
      <c r="G142" s="9"/>
      <c r="H142" s="9"/>
      <c r="I142" s="9"/>
      <c r="J142" s="11" t="n">
        <f aca="false">IF(AND(B142&lt;&gt;"",ISNUMBER(C142),C142&gt;0),IF(ISNUMBER(INDEX(Rates!$D$5:$D$12,MATCH(B142,Rates!$A$5:$A$12,0))),MIN(C142*INDEX(Rates!$B$5:$B$12,MATCH(B142,Rates!$A$5:$A$12,0)),INDEX(Rates!$D$5:$D$12,MATCH(B142,Rates!$A$5:$A$12,0))),C142*INDEX(Rates!$B$5:$B$12,MATCH(B142,Rates!$A$5:$A$12,0)))+INDEX(Rates!$C$5:$C$12,MATCH(B142,Rates!$A$5:$A$12,0)),0)</f>
        <v>0</v>
      </c>
      <c r="K142" s="11" t="n">
        <f aca="false">IF(AND(B142&lt;&gt;"",ISNUMBER(C142),C142&gt;0),IF(AND(D142="Y",INDEX(Rates!$E$5:$E$12,MATCH(B142,Rates!$A$5:$A$12,0))="Y"),C142*Rates!$B$16,0),0)</f>
        <v>0</v>
      </c>
      <c r="L142" s="11" t="n">
        <f aca="false">IF(AND(AND(B142&lt;&gt;"",ISNUMBER(C142),C142&gt;0),E142="Y"),C142*Rates!$B$17,0)</f>
        <v>0</v>
      </c>
      <c r="M142" s="11" t="n">
        <f aca="false">IF(AND(AND(B142&lt;&gt;"",ISNUMBER(C142),C142&gt;0),F142="Y"),C142*Rates!$B$18,0)</f>
        <v>0</v>
      </c>
      <c r="N142" s="11" t="n">
        <f aca="false">IF(AND(B142&lt;&gt;"",ISNUMBER(C142),C142&gt;0),IF(G142="Stripe Invoicing (0.4%)",C142*Rates!$B$19,IF(G142="Post-payment invoice (0.4%, $2 cap)",MIN(C142*Rates!$B$19,Rates!$B$20),0)),0)</f>
        <v>0</v>
      </c>
      <c r="O142" s="11" t="n">
        <f aca="false">J142+K142+L142+M142+N142</f>
        <v>0</v>
      </c>
      <c r="P142" s="11" t="n">
        <f aca="false">IF(AND(B142&lt;&gt;"",ISNUMBER(C142),C142&gt;0),C142-O142,0)</f>
        <v>0</v>
      </c>
      <c r="Q142" s="12" t="str">
        <f aca="false">IF(AND(B142&lt;&gt;"",ISNUMBER(C142),C142&gt;0),O142/C142,"")</f>
        <v/>
      </c>
      <c r="R142" s="11" t="n">
        <f aca="false">IF(OR(H142="Y",I142&lt;&gt;"None"),IF(H142="Y",O142,0)+IF(I142="Lost, no response",Rates!$B$21,IF(I142="Responded and lost",Rates!$B$21+Rates!$B$22,IF(I142="Responded and won",Rates!$B$21,IF(I142="Smart Disputes win",Rates!$B$21+Rates!$B$23*C142,IF(I142="Smart Disputes loss",Rates!$B$21,0))))),0)</f>
        <v>0</v>
      </c>
      <c r="S142" s="11" t="n">
        <f aca="false">IF(AND(B142&lt;&gt;"",ISNUMBER(C142),C142&gt;0),C142*Rates!$B$24+Rates!$B$25,0)</f>
        <v>0</v>
      </c>
      <c r="T142" s="11" t="n">
        <f aca="false">IF(AND(B142&lt;&gt;"",ISNUMBER(C142),C142&gt;0),C142*Rates!$B$26+Rates!$B$27,0)</f>
        <v>0</v>
      </c>
      <c r="U142" s="11" t="n">
        <f aca="false">S142-O142</f>
        <v>0</v>
      </c>
    </row>
    <row r="143" customFormat="false" ht="15" hidden="false" customHeight="false" outlineLevel="0" collapsed="false">
      <c r="A143" s="9"/>
      <c r="B143" s="9"/>
      <c r="C143" s="10"/>
      <c r="D143" s="9"/>
      <c r="E143" s="9"/>
      <c r="F143" s="9"/>
      <c r="G143" s="9"/>
      <c r="H143" s="9"/>
      <c r="I143" s="9"/>
      <c r="J143" s="11" t="n">
        <f aca="false">IF(AND(B143&lt;&gt;"",ISNUMBER(C143),C143&gt;0),IF(ISNUMBER(INDEX(Rates!$D$5:$D$12,MATCH(B143,Rates!$A$5:$A$12,0))),MIN(C143*INDEX(Rates!$B$5:$B$12,MATCH(B143,Rates!$A$5:$A$12,0)),INDEX(Rates!$D$5:$D$12,MATCH(B143,Rates!$A$5:$A$12,0))),C143*INDEX(Rates!$B$5:$B$12,MATCH(B143,Rates!$A$5:$A$12,0)))+INDEX(Rates!$C$5:$C$12,MATCH(B143,Rates!$A$5:$A$12,0)),0)</f>
        <v>0</v>
      </c>
      <c r="K143" s="11" t="n">
        <f aca="false">IF(AND(B143&lt;&gt;"",ISNUMBER(C143),C143&gt;0),IF(AND(D143="Y",INDEX(Rates!$E$5:$E$12,MATCH(B143,Rates!$A$5:$A$12,0))="Y"),C143*Rates!$B$16,0),0)</f>
        <v>0</v>
      </c>
      <c r="L143" s="11" t="n">
        <f aca="false">IF(AND(AND(B143&lt;&gt;"",ISNUMBER(C143),C143&gt;0),E143="Y"),C143*Rates!$B$17,0)</f>
        <v>0</v>
      </c>
      <c r="M143" s="11" t="n">
        <f aca="false">IF(AND(AND(B143&lt;&gt;"",ISNUMBER(C143),C143&gt;0),F143="Y"),C143*Rates!$B$18,0)</f>
        <v>0</v>
      </c>
      <c r="N143" s="11" t="n">
        <f aca="false">IF(AND(B143&lt;&gt;"",ISNUMBER(C143),C143&gt;0),IF(G143="Stripe Invoicing (0.4%)",C143*Rates!$B$19,IF(G143="Post-payment invoice (0.4%, $2 cap)",MIN(C143*Rates!$B$19,Rates!$B$20),0)),0)</f>
        <v>0</v>
      </c>
      <c r="O143" s="11" t="n">
        <f aca="false">J143+K143+L143+M143+N143</f>
        <v>0</v>
      </c>
      <c r="P143" s="11" t="n">
        <f aca="false">IF(AND(B143&lt;&gt;"",ISNUMBER(C143),C143&gt;0),C143-O143,0)</f>
        <v>0</v>
      </c>
      <c r="Q143" s="12" t="str">
        <f aca="false">IF(AND(B143&lt;&gt;"",ISNUMBER(C143),C143&gt;0),O143/C143,"")</f>
        <v/>
      </c>
      <c r="R143" s="11" t="n">
        <f aca="false">IF(OR(H143="Y",I143&lt;&gt;"None"),IF(H143="Y",O143,0)+IF(I143="Lost, no response",Rates!$B$21,IF(I143="Responded and lost",Rates!$B$21+Rates!$B$22,IF(I143="Responded and won",Rates!$B$21,IF(I143="Smart Disputes win",Rates!$B$21+Rates!$B$23*C143,IF(I143="Smart Disputes loss",Rates!$B$21,0))))),0)</f>
        <v>0</v>
      </c>
      <c r="S143" s="11" t="n">
        <f aca="false">IF(AND(B143&lt;&gt;"",ISNUMBER(C143),C143&gt;0),C143*Rates!$B$24+Rates!$B$25,0)</f>
        <v>0</v>
      </c>
      <c r="T143" s="11" t="n">
        <f aca="false">IF(AND(B143&lt;&gt;"",ISNUMBER(C143),C143&gt;0),C143*Rates!$B$26+Rates!$B$27,0)</f>
        <v>0</v>
      </c>
      <c r="U143" s="11" t="n">
        <f aca="false">S143-O143</f>
        <v>0</v>
      </c>
    </row>
    <row r="144" customFormat="false" ht="15" hidden="false" customHeight="false" outlineLevel="0" collapsed="false">
      <c r="A144" s="9"/>
      <c r="B144" s="9"/>
      <c r="C144" s="10"/>
      <c r="D144" s="9"/>
      <c r="E144" s="9"/>
      <c r="F144" s="9"/>
      <c r="G144" s="9"/>
      <c r="H144" s="9"/>
      <c r="I144" s="9"/>
      <c r="J144" s="11" t="n">
        <f aca="false">IF(AND(B144&lt;&gt;"",ISNUMBER(C144),C144&gt;0),IF(ISNUMBER(INDEX(Rates!$D$5:$D$12,MATCH(B144,Rates!$A$5:$A$12,0))),MIN(C144*INDEX(Rates!$B$5:$B$12,MATCH(B144,Rates!$A$5:$A$12,0)),INDEX(Rates!$D$5:$D$12,MATCH(B144,Rates!$A$5:$A$12,0))),C144*INDEX(Rates!$B$5:$B$12,MATCH(B144,Rates!$A$5:$A$12,0)))+INDEX(Rates!$C$5:$C$12,MATCH(B144,Rates!$A$5:$A$12,0)),0)</f>
        <v>0</v>
      </c>
      <c r="K144" s="11" t="n">
        <f aca="false">IF(AND(B144&lt;&gt;"",ISNUMBER(C144),C144&gt;0),IF(AND(D144="Y",INDEX(Rates!$E$5:$E$12,MATCH(B144,Rates!$A$5:$A$12,0))="Y"),C144*Rates!$B$16,0),0)</f>
        <v>0</v>
      </c>
      <c r="L144" s="11" t="n">
        <f aca="false">IF(AND(AND(B144&lt;&gt;"",ISNUMBER(C144),C144&gt;0),E144="Y"),C144*Rates!$B$17,0)</f>
        <v>0</v>
      </c>
      <c r="M144" s="11" t="n">
        <f aca="false">IF(AND(AND(B144&lt;&gt;"",ISNUMBER(C144),C144&gt;0),F144="Y"),C144*Rates!$B$18,0)</f>
        <v>0</v>
      </c>
      <c r="N144" s="11" t="n">
        <f aca="false">IF(AND(B144&lt;&gt;"",ISNUMBER(C144),C144&gt;0),IF(G144="Stripe Invoicing (0.4%)",C144*Rates!$B$19,IF(G144="Post-payment invoice (0.4%, $2 cap)",MIN(C144*Rates!$B$19,Rates!$B$20),0)),0)</f>
        <v>0</v>
      </c>
      <c r="O144" s="11" t="n">
        <f aca="false">J144+K144+L144+M144+N144</f>
        <v>0</v>
      </c>
      <c r="P144" s="11" t="n">
        <f aca="false">IF(AND(B144&lt;&gt;"",ISNUMBER(C144),C144&gt;0),C144-O144,0)</f>
        <v>0</v>
      </c>
      <c r="Q144" s="12" t="str">
        <f aca="false">IF(AND(B144&lt;&gt;"",ISNUMBER(C144),C144&gt;0),O144/C144,"")</f>
        <v/>
      </c>
      <c r="R144" s="11" t="n">
        <f aca="false">IF(OR(H144="Y",I144&lt;&gt;"None"),IF(H144="Y",O144,0)+IF(I144="Lost, no response",Rates!$B$21,IF(I144="Responded and lost",Rates!$B$21+Rates!$B$22,IF(I144="Responded and won",Rates!$B$21,IF(I144="Smart Disputes win",Rates!$B$21+Rates!$B$23*C144,IF(I144="Smart Disputes loss",Rates!$B$21,0))))),0)</f>
        <v>0</v>
      </c>
      <c r="S144" s="11" t="n">
        <f aca="false">IF(AND(B144&lt;&gt;"",ISNUMBER(C144),C144&gt;0),C144*Rates!$B$24+Rates!$B$25,0)</f>
        <v>0</v>
      </c>
      <c r="T144" s="11" t="n">
        <f aca="false">IF(AND(B144&lt;&gt;"",ISNUMBER(C144),C144&gt;0),C144*Rates!$B$26+Rates!$B$27,0)</f>
        <v>0</v>
      </c>
      <c r="U144" s="11" t="n">
        <f aca="false">S144-O144</f>
        <v>0</v>
      </c>
    </row>
    <row r="145" customFormat="false" ht="15" hidden="false" customHeight="false" outlineLevel="0" collapsed="false">
      <c r="A145" s="9"/>
      <c r="B145" s="9"/>
      <c r="C145" s="10"/>
      <c r="D145" s="9"/>
      <c r="E145" s="9"/>
      <c r="F145" s="9"/>
      <c r="G145" s="9"/>
      <c r="H145" s="9"/>
      <c r="I145" s="9"/>
      <c r="J145" s="11" t="n">
        <f aca="false">IF(AND(B145&lt;&gt;"",ISNUMBER(C145),C145&gt;0),IF(ISNUMBER(INDEX(Rates!$D$5:$D$12,MATCH(B145,Rates!$A$5:$A$12,0))),MIN(C145*INDEX(Rates!$B$5:$B$12,MATCH(B145,Rates!$A$5:$A$12,0)),INDEX(Rates!$D$5:$D$12,MATCH(B145,Rates!$A$5:$A$12,0))),C145*INDEX(Rates!$B$5:$B$12,MATCH(B145,Rates!$A$5:$A$12,0)))+INDEX(Rates!$C$5:$C$12,MATCH(B145,Rates!$A$5:$A$12,0)),0)</f>
        <v>0</v>
      </c>
      <c r="K145" s="11" t="n">
        <f aca="false">IF(AND(B145&lt;&gt;"",ISNUMBER(C145),C145&gt;0),IF(AND(D145="Y",INDEX(Rates!$E$5:$E$12,MATCH(B145,Rates!$A$5:$A$12,0))="Y"),C145*Rates!$B$16,0),0)</f>
        <v>0</v>
      </c>
      <c r="L145" s="11" t="n">
        <f aca="false">IF(AND(AND(B145&lt;&gt;"",ISNUMBER(C145),C145&gt;0),E145="Y"),C145*Rates!$B$17,0)</f>
        <v>0</v>
      </c>
      <c r="M145" s="11" t="n">
        <f aca="false">IF(AND(AND(B145&lt;&gt;"",ISNUMBER(C145),C145&gt;0),F145="Y"),C145*Rates!$B$18,0)</f>
        <v>0</v>
      </c>
      <c r="N145" s="11" t="n">
        <f aca="false">IF(AND(B145&lt;&gt;"",ISNUMBER(C145),C145&gt;0),IF(G145="Stripe Invoicing (0.4%)",C145*Rates!$B$19,IF(G145="Post-payment invoice (0.4%, $2 cap)",MIN(C145*Rates!$B$19,Rates!$B$20),0)),0)</f>
        <v>0</v>
      </c>
      <c r="O145" s="11" t="n">
        <f aca="false">J145+K145+L145+M145+N145</f>
        <v>0</v>
      </c>
      <c r="P145" s="11" t="n">
        <f aca="false">IF(AND(B145&lt;&gt;"",ISNUMBER(C145),C145&gt;0),C145-O145,0)</f>
        <v>0</v>
      </c>
      <c r="Q145" s="12" t="str">
        <f aca="false">IF(AND(B145&lt;&gt;"",ISNUMBER(C145),C145&gt;0),O145/C145,"")</f>
        <v/>
      </c>
      <c r="R145" s="11" t="n">
        <f aca="false">IF(OR(H145="Y",I145&lt;&gt;"None"),IF(H145="Y",O145,0)+IF(I145="Lost, no response",Rates!$B$21,IF(I145="Responded and lost",Rates!$B$21+Rates!$B$22,IF(I145="Responded and won",Rates!$B$21,IF(I145="Smart Disputes win",Rates!$B$21+Rates!$B$23*C145,IF(I145="Smart Disputes loss",Rates!$B$21,0))))),0)</f>
        <v>0</v>
      </c>
      <c r="S145" s="11" t="n">
        <f aca="false">IF(AND(B145&lt;&gt;"",ISNUMBER(C145),C145&gt;0),C145*Rates!$B$24+Rates!$B$25,0)</f>
        <v>0</v>
      </c>
      <c r="T145" s="11" t="n">
        <f aca="false">IF(AND(B145&lt;&gt;"",ISNUMBER(C145),C145&gt;0),C145*Rates!$B$26+Rates!$B$27,0)</f>
        <v>0</v>
      </c>
      <c r="U145" s="11" t="n">
        <f aca="false">S145-O145</f>
        <v>0</v>
      </c>
    </row>
    <row r="146" customFormat="false" ht="15" hidden="false" customHeight="false" outlineLevel="0" collapsed="false">
      <c r="A146" s="9"/>
      <c r="B146" s="9"/>
      <c r="C146" s="10"/>
      <c r="D146" s="9"/>
      <c r="E146" s="9"/>
      <c r="F146" s="9"/>
      <c r="G146" s="9"/>
      <c r="H146" s="9"/>
      <c r="I146" s="9"/>
      <c r="J146" s="11" t="n">
        <f aca="false">IF(AND(B146&lt;&gt;"",ISNUMBER(C146),C146&gt;0),IF(ISNUMBER(INDEX(Rates!$D$5:$D$12,MATCH(B146,Rates!$A$5:$A$12,0))),MIN(C146*INDEX(Rates!$B$5:$B$12,MATCH(B146,Rates!$A$5:$A$12,0)),INDEX(Rates!$D$5:$D$12,MATCH(B146,Rates!$A$5:$A$12,0))),C146*INDEX(Rates!$B$5:$B$12,MATCH(B146,Rates!$A$5:$A$12,0)))+INDEX(Rates!$C$5:$C$12,MATCH(B146,Rates!$A$5:$A$12,0)),0)</f>
        <v>0</v>
      </c>
      <c r="K146" s="11" t="n">
        <f aca="false">IF(AND(B146&lt;&gt;"",ISNUMBER(C146),C146&gt;0),IF(AND(D146="Y",INDEX(Rates!$E$5:$E$12,MATCH(B146,Rates!$A$5:$A$12,0))="Y"),C146*Rates!$B$16,0),0)</f>
        <v>0</v>
      </c>
      <c r="L146" s="11" t="n">
        <f aca="false">IF(AND(AND(B146&lt;&gt;"",ISNUMBER(C146),C146&gt;0),E146="Y"),C146*Rates!$B$17,0)</f>
        <v>0</v>
      </c>
      <c r="M146" s="11" t="n">
        <f aca="false">IF(AND(AND(B146&lt;&gt;"",ISNUMBER(C146),C146&gt;0),F146="Y"),C146*Rates!$B$18,0)</f>
        <v>0</v>
      </c>
      <c r="N146" s="11" t="n">
        <f aca="false">IF(AND(B146&lt;&gt;"",ISNUMBER(C146),C146&gt;0),IF(G146="Stripe Invoicing (0.4%)",C146*Rates!$B$19,IF(G146="Post-payment invoice (0.4%, $2 cap)",MIN(C146*Rates!$B$19,Rates!$B$20),0)),0)</f>
        <v>0</v>
      </c>
      <c r="O146" s="11" t="n">
        <f aca="false">J146+K146+L146+M146+N146</f>
        <v>0</v>
      </c>
      <c r="P146" s="11" t="n">
        <f aca="false">IF(AND(B146&lt;&gt;"",ISNUMBER(C146),C146&gt;0),C146-O146,0)</f>
        <v>0</v>
      </c>
      <c r="Q146" s="12" t="str">
        <f aca="false">IF(AND(B146&lt;&gt;"",ISNUMBER(C146),C146&gt;0),O146/C146,"")</f>
        <v/>
      </c>
      <c r="R146" s="11" t="n">
        <f aca="false">IF(OR(H146="Y",I146&lt;&gt;"None"),IF(H146="Y",O146,0)+IF(I146="Lost, no response",Rates!$B$21,IF(I146="Responded and lost",Rates!$B$21+Rates!$B$22,IF(I146="Responded and won",Rates!$B$21,IF(I146="Smart Disputes win",Rates!$B$21+Rates!$B$23*C146,IF(I146="Smart Disputes loss",Rates!$B$21,0))))),0)</f>
        <v>0</v>
      </c>
      <c r="S146" s="11" t="n">
        <f aca="false">IF(AND(B146&lt;&gt;"",ISNUMBER(C146),C146&gt;0),C146*Rates!$B$24+Rates!$B$25,0)</f>
        <v>0</v>
      </c>
      <c r="T146" s="11" t="n">
        <f aca="false">IF(AND(B146&lt;&gt;"",ISNUMBER(C146),C146&gt;0),C146*Rates!$B$26+Rates!$B$27,0)</f>
        <v>0</v>
      </c>
      <c r="U146" s="11" t="n">
        <f aca="false">S146-O146</f>
        <v>0</v>
      </c>
    </row>
    <row r="147" customFormat="false" ht="15" hidden="false" customHeight="false" outlineLevel="0" collapsed="false">
      <c r="A147" s="9"/>
      <c r="B147" s="9"/>
      <c r="C147" s="10"/>
      <c r="D147" s="9"/>
      <c r="E147" s="9"/>
      <c r="F147" s="9"/>
      <c r="G147" s="9"/>
      <c r="H147" s="9"/>
      <c r="I147" s="9"/>
      <c r="J147" s="11" t="n">
        <f aca="false">IF(AND(B147&lt;&gt;"",ISNUMBER(C147),C147&gt;0),IF(ISNUMBER(INDEX(Rates!$D$5:$D$12,MATCH(B147,Rates!$A$5:$A$12,0))),MIN(C147*INDEX(Rates!$B$5:$B$12,MATCH(B147,Rates!$A$5:$A$12,0)),INDEX(Rates!$D$5:$D$12,MATCH(B147,Rates!$A$5:$A$12,0))),C147*INDEX(Rates!$B$5:$B$12,MATCH(B147,Rates!$A$5:$A$12,0)))+INDEX(Rates!$C$5:$C$12,MATCH(B147,Rates!$A$5:$A$12,0)),0)</f>
        <v>0</v>
      </c>
      <c r="K147" s="11" t="n">
        <f aca="false">IF(AND(B147&lt;&gt;"",ISNUMBER(C147),C147&gt;0),IF(AND(D147="Y",INDEX(Rates!$E$5:$E$12,MATCH(B147,Rates!$A$5:$A$12,0))="Y"),C147*Rates!$B$16,0),0)</f>
        <v>0</v>
      </c>
      <c r="L147" s="11" t="n">
        <f aca="false">IF(AND(AND(B147&lt;&gt;"",ISNUMBER(C147),C147&gt;0),E147="Y"),C147*Rates!$B$17,0)</f>
        <v>0</v>
      </c>
      <c r="M147" s="11" t="n">
        <f aca="false">IF(AND(AND(B147&lt;&gt;"",ISNUMBER(C147),C147&gt;0),F147="Y"),C147*Rates!$B$18,0)</f>
        <v>0</v>
      </c>
      <c r="N147" s="11" t="n">
        <f aca="false">IF(AND(B147&lt;&gt;"",ISNUMBER(C147),C147&gt;0),IF(G147="Stripe Invoicing (0.4%)",C147*Rates!$B$19,IF(G147="Post-payment invoice (0.4%, $2 cap)",MIN(C147*Rates!$B$19,Rates!$B$20),0)),0)</f>
        <v>0</v>
      </c>
      <c r="O147" s="11" t="n">
        <f aca="false">J147+K147+L147+M147+N147</f>
        <v>0</v>
      </c>
      <c r="P147" s="11" t="n">
        <f aca="false">IF(AND(B147&lt;&gt;"",ISNUMBER(C147),C147&gt;0),C147-O147,0)</f>
        <v>0</v>
      </c>
      <c r="Q147" s="12" t="str">
        <f aca="false">IF(AND(B147&lt;&gt;"",ISNUMBER(C147),C147&gt;0),O147/C147,"")</f>
        <v/>
      </c>
      <c r="R147" s="11" t="n">
        <f aca="false">IF(OR(H147="Y",I147&lt;&gt;"None"),IF(H147="Y",O147,0)+IF(I147="Lost, no response",Rates!$B$21,IF(I147="Responded and lost",Rates!$B$21+Rates!$B$22,IF(I147="Responded and won",Rates!$B$21,IF(I147="Smart Disputes win",Rates!$B$21+Rates!$B$23*C147,IF(I147="Smart Disputes loss",Rates!$B$21,0))))),0)</f>
        <v>0</v>
      </c>
      <c r="S147" s="11" t="n">
        <f aca="false">IF(AND(B147&lt;&gt;"",ISNUMBER(C147),C147&gt;0),C147*Rates!$B$24+Rates!$B$25,0)</f>
        <v>0</v>
      </c>
      <c r="T147" s="11" t="n">
        <f aca="false">IF(AND(B147&lt;&gt;"",ISNUMBER(C147),C147&gt;0),C147*Rates!$B$26+Rates!$B$27,0)</f>
        <v>0</v>
      </c>
      <c r="U147" s="11" t="n">
        <f aca="false">S147-O147</f>
        <v>0</v>
      </c>
    </row>
    <row r="148" customFormat="false" ht="15" hidden="false" customHeight="false" outlineLevel="0" collapsed="false">
      <c r="A148" s="9"/>
      <c r="B148" s="9"/>
      <c r="C148" s="10"/>
      <c r="D148" s="9"/>
      <c r="E148" s="9"/>
      <c r="F148" s="9"/>
      <c r="G148" s="9"/>
      <c r="H148" s="9"/>
      <c r="I148" s="9"/>
      <c r="J148" s="11" t="n">
        <f aca="false">IF(AND(B148&lt;&gt;"",ISNUMBER(C148),C148&gt;0),IF(ISNUMBER(INDEX(Rates!$D$5:$D$12,MATCH(B148,Rates!$A$5:$A$12,0))),MIN(C148*INDEX(Rates!$B$5:$B$12,MATCH(B148,Rates!$A$5:$A$12,0)),INDEX(Rates!$D$5:$D$12,MATCH(B148,Rates!$A$5:$A$12,0))),C148*INDEX(Rates!$B$5:$B$12,MATCH(B148,Rates!$A$5:$A$12,0)))+INDEX(Rates!$C$5:$C$12,MATCH(B148,Rates!$A$5:$A$12,0)),0)</f>
        <v>0</v>
      </c>
      <c r="K148" s="11" t="n">
        <f aca="false">IF(AND(B148&lt;&gt;"",ISNUMBER(C148),C148&gt;0),IF(AND(D148="Y",INDEX(Rates!$E$5:$E$12,MATCH(B148,Rates!$A$5:$A$12,0))="Y"),C148*Rates!$B$16,0),0)</f>
        <v>0</v>
      </c>
      <c r="L148" s="11" t="n">
        <f aca="false">IF(AND(AND(B148&lt;&gt;"",ISNUMBER(C148),C148&gt;0),E148="Y"),C148*Rates!$B$17,0)</f>
        <v>0</v>
      </c>
      <c r="M148" s="11" t="n">
        <f aca="false">IF(AND(AND(B148&lt;&gt;"",ISNUMBER(C148),C148&gt;0),F148="Y"),C148*Rates!$B$18,0)</f>
        <v>0</v>
      </c>
      <c r="N148" s="11" t="n">
        <f aca="false">IF(AND(B148&lt;&gt;"",ISNUMBER(C148),C148&gt;0),IF(G148="Stripe Invoicing (0.4%)",C148*Rates!$B$19,IF(G148="Post-payment invoice (0.4%, $2 cap)",MIN(C148*Rates!$B$19,Rates!$B$20),0)),0)</f>
        <v>0</v>
      </c>
      <c r="O148" s="11" t="n">
        <f aca="false">J148+K148+L148+M148+N148</f>
        <v>0</v>
      </c>
      <c r="P148" s="11" t="n">
        <f aca="false">IF(AND(B148&lt;&gt;"",ISNUMBER(C148),C148&gt;0),C148-O148,0)</f>
        <v>0</v>
      </c>
      <c r="Q148" s="12" t="str">
        <f aca="false">IF(AND(B148&lt;&gt;"",ISNUMBER(C148),C148&gt;0),O148/C148,"")</f>
        <v/>
      </c>
      <c r="R148" s="11" t="n">
        <f aca="false">IF(OR(H148="Y",I148&lt;&gt;"None"),IF(H148="Y",O148,0)+IF(I148="Lost, no response",Rates!$B$21,IF(I148="Responded and lost",Rates!$B$21+Rates!$B$22,IF(I148="Responded and won",Rates!$B$21,IF(I148="Smart Disputes win",Rates!$B$21+Rates!$B$23*C148,IF(I148="Smart Disputes loss",Rates!$B$21,0))))),0)</f>
        <v>0</v>
      </c>
      <c r="S148" s="11" t="n">
        <f aca="false">IF(AND(B148&lt;&gt;"",ISNUMBER(C148),C148&gt;0),C148*Rates!$B$24+Rates!$B$25,0)</f>
        <v>0</v>
      </c>
      <c r="T148" s="11" t="n">
        <f aca="false">IF(AND(B148&lt;&gt;"",ISNUMBER(C148),C148&gt;0),C148*Rates!$B$26+Rates!$B$27,0)</f>
        <v>0</v>
      </c>
      <c r="U148" s="11" t="n">
        <f aca="false">S148-O148</f>
        <v>0</v>
      </c>
    </row>
    <row r="149" customFormat="false" ht="15" hidden="false" customHeight="false" outlineLevel="0" collapsed="false">
      <c r="A149" s="9"/>
      <c r="B149" s="9"/>
      <c r="C149" s="10"/>
      <c r="D149" s="9"/>
      <c r="E149" s="9"/>
      <c r="F149" s="9"/>
      <c r="G149" s="9"/>
      <c r="H149" s="9"/>
      <c r="I149" s="9"/>
      <c r="J149" s="11" t="n">
        <f aca="false">IF(AND(B149&lt;&gt;"",ISNUMBER(C149),C149&gt;0),IF(ISNUMBER(INDEX(Rates!$D$5:$D$12,MATCH(B149,Rates!$A$5:$A$12,0))),MIN(C149*INDEX(Rates!$B$5:$B$12,MATCH(B149,Rates!$A$5:$A$12,0)),INDEX(Rates!$D$5:$D$12,MATCH(B149,Rates!$A$5:$A$12,0))),C149*INDEX(Rates!$B$5:$B$12,MATCH(B149,Rates!$A$5:$A$12,0)))+INDEX(Rates!$C$5:$C$12,MATCH(B149,Rates!$A$5:$A$12,0)),0)</f>
        <v>0</v>
      </c>
      <c r="K149" s="11" t="n">
        <f aca="false">IF(AND(B149&lt;&gt;"",ISNUMBER(C149),C149&gt;0),IF(AND(D149="Y",INDEX(Rates!$E$5:$E$12,MATCH(B149,Rates!$A$5:$A$12,0))="Y"),C149*Rates!$B$16,0),0)</f>
        <v>0</v>
      </c>
      <c r="L149" s="11" t="n">
        <f aca="false">IF(AND(AND(B149&lt;&gt;"",ISNUMBER(C149),C149&gt;0),E149="Y"),C149*Rates!$B$17,0)</f>
        <v>0</v>
      </c>
      <c r="M149" s="11" t="n">
        <f aca="false">IF(AND(AND(B149&lt;&gt;"",ISNUMBER(C149),C149&gt;0),F149="Y"),C149*Rates!$B$18,0)</f>
        <v>0</v>
      </c>
      <c r="N149" s="11" t="n">
        <f aca="false">IF(AND(B149&lt;&gt;"",ISNUMBER(C149),C149&gt;0),IF(G149="Stripe Invoicing (0.4%)",C149*Rates!$B$19,IF(G149="Post-payment invoice (0.4%, $2 cap)",MIN(C149*Rates!$B$19,Rates!$B$20),0)),0)</f>
        <v>0</v>
      </c>
      <c r="O149" s="11" t="n">
        <f aca="false">J149+K149+L149+M149+N149</f>
        <v>0</v>
      </c>
      <c r="P149" s="11" t="n">
        <f aca="false">IF(AND(B149&lt;&gt;"",ISNUMBER(C149),C149&gt;0),C149-O149,0)</f>
        <v>0</v>
      </c>
      <c r="Q149" s="12" t="str">
        <f aca="false">IF(AND(B149&lt;&gt;"",ISNUMBER(C149),C149&gt;0),O149/C149,"")</f>
        <v/>
      </c>
      <c r="R149" s="11" t="n">
        <f aca="false">IF(OR(H149="Y",I149&lt;&gt;"None"),IF(H149="Y",O149,0)+IF(I149="Lost, no response",Rates!$B$21,IF(I149="Responded and lost",Rates!$B$21+Rates!$B$22,IF(I149="Responded and won",Rates!$B$21,IF(I149="Smart Disputes win",Rates!$B$21+Rates!$B$23*C149,IF(I149="Smart Disputes loss",Rates!$B$21,0))))),0)</f>
        <v>0</v>
      </c>
      <c r="S149" s="11" t="n">
        <f aca="false">IF(AND(B149&lt;&gt;"",ISNUMBER(C149),C149&gt;0),C149*Rates!$B$24+Rates!$B$25,0)</f>
        <v>0</v>
      </c>
      <c r="T149" s="11" t="n">
        <f aca="false">IF(AND(B149&lt;&gt;"",ISNUMBER(C149),C149&gt;0),C149*Rates!$B$26+Rates!$B$27,0)</f>
        <v>0</v>
      </c>
      <c r="U149" s="11" t="n">
        <f aca="false">S149-O149</f>
        <v>0</v>
      </c>
    </row>
    <row r="150" customFormat="false" ht="15" hidden="false" customHeight="false" outlineLevel="0" collapsed="false">
      <c r="A150" s="9"/>
      <c r="B150" s="9"/>
      <c r="C150" s="10"/>
      <c r="D150" s="9"/>
      <c r="E150" s="9"/>
      <c r="F150" s="9"/>
      <c r="G150" s="9"/>
      <c r="H150" s="9"/>
      <c r="I150" s="9"/>
      <c r="J150" s="11" t="n">
        <f aca="false">IF(AND(B150&lt;&gt;"",ISNUMBER(C150),C150&gt;0),IF(ISNUMBER(INDEX(Rates!$D$5:$D$12,MATCH(B150,Rates!$A$5:$A$12,0))),MIN(C150*INDEX(Rates!$B$5:$B$12,MATCH(B150,Rates!$A$5:$A$12,0)),INDEX(Rates!$D$5:$D$12,MATCH(B150,Rates!$A$5:$A$12,0))),C150*INDEX(Rates!$B$5:$B$12,MATCH(B150,Rates!$A$5:$A$12,0)))+INDEX(Rates!$C$5:$C$12,MATCH(B150,Rates!$A$5:$A$12,0)),0)</f>
        <v>0</v>
      </c>
      <c r="K150" s="11" t="n">
        <f aca="false">IF(AND(B150&lt;&gt;"",ISNUMBER(C150),C150&gt;0),IF(AND(D150="Y",INDEX(Rates!$E$5:$E$12,MATCH(B150,Rates!$A$5:$A$12,0))="Y"),C150*Rates!$B$16,0),0)</f>
        <v>0</v>
      </c>
      <c r="L150" s="11" t="n">
        <f aca="false">IF(AND(AND(B150&lt;&gt;"",ISNUMBER(C150),C150&gt;0),E150="Y"),C150*Rates!$B$17,0)</f>
        <v>0</v>
      </c>
      <c r="M150" s="11" t="n">
        <f aca="false">IF(AND(AND(B150&lt;&gt;"",ISNUMBER(C150),C150&gt;0),F150="Y"),C150*Rates!$B$18,0)</f>
        <v>0</v>
      </c>
      <c r="N150" s="11" t="n">
        <f aca="false">IF(AND(B150&lt;&gt;"",ISNUMBER(C150),C150&gt;0),IF(G150="Stripe Invoicing (0.4%)",C150*Rates!$B$19,IF(G150="Post-payment invoice (0.4%, $2 cap)",MIN(C150*Rates!$B$19,Rates!$B$20),0)),0)</f>
        <v>0</v>
      </c>
      <c r="O150" s="11" t="n">
        <f aca="false">J150+K150+L150+M150+N150</f>
        <v>0</v>
      </c>
      <c r="P150" s="11" t="n">
        <f aca="false">IF(AND(B150&lt;&gt;"",ISNUMBER(C150),C150&gt;0),C150-O150,0)</f>
        <v>0</v>
      </c>
      <c r="Q150" s="12" t="str">
        <f aca="false">IF(AND(B150&lt;&gt;"",ISNUMBER(C150),C150&gt;0),O150/C150,"")</f>
        <v/>
      </c>
      <c r="R150" s="11" t="n">
        <f aca="false">IF(OR(H150="Y",I150&lt;&gt;"None"),IF(H150="Y",O150,0)+IF(I150="Lost, no response",Rates!$B$21,IF(I150="Responded and lost",Rates!$B$21+Rates!$B$22,IF(I150="Responded and won",Rates!$B$21,IF(I150="Smart Disputes win",Rates!$B$21+Rates!$B$23*C150,IF(I150="Smart Disputes loss",Rates!$B$21,0))))),0)</f>
        <v>0</v>
      </c>
      <c r="S150" s="11" t="n">
        <f aca="false">IF(AND(B150&lt;&gt;"",ISNUMBER(C150),C150&gt;0),C150*Rates!$B$24+Rates!$B$25,0)</f>
        <v>0</v>
      </c>
      <c r="T150" s="11" t="n">
        <f aca="false">IF(AND(B150&lt;&gt;"",ISNUMBER(C150),C150&gt;0),C150*Rates!$B$26+Rates!$B$27,0)</f>
        <v>0</v>
      </c>
      <c r="U150" s="11" t="n">
        <f aca="false">S150-O150</f>
        <v>0</v>
      </c>
    </row>
    <row r="151" customFormat="false" ht="15" hidden="false" customHeight="false" outlineLevel="0" collapsed="false">
      <c r="A151" s="9"/>
      <c r="B151" s="9"/>
      <c r="C151" s="10"/>
      <c r="D151" s="9"/>
      <c r="E151" s="9"/>
      <c r="F151" s="9"/>
      <c r="G151" s="9"/>
      <c r="H151" s="9"/>
      <c r="I151" s="9"/>
      <c r="J151" s="11" t="n">
        <f aca="false">IF(AND(B151&lt;&gt;"",ISNUMBER(C151),C151&gt;0),IF(ISNUMBER(INDEX(Rates!$D$5:$D$12,MATCH(B151,Rates!$A$5:$A$12,0))),MIN(C151*INDEX(Rates!$B$5:$B$12,MATCH(B151,Rates!$A$5:$A$12,0)),INDEX(Rates!$D$5:$D$12,MATCH(B151,Rates!$A$5:$A$12,0))),C151*INDEX(Rates!$B$5:$B$12,MATCH(B151,Rates!$A$5:$A$12,0)))+INDEX(Rates!$C$5:$C$12,MATCH(B151,Rates!$A$5:$A$12,0)),0)</f>
        <v>0</v>
      </c>
      <c r="K151" s="11" t="n">
        <f aca="false">IF(AND(B151&lt;&gt;"",ISNUMBER(C151),C151&gt;0),IF(AND(D151="Y",INDEX(Rates!$E$5:$E$12,MATCH(B151,Rates!$A$5:$A$12,0))="Y"),C151*Rates!$B$16,0),0)</f>
        <v>0</v>
      </c>
      <c r="L151" s="11" t="n">
        <f aca="false">IF(AND(AND(B151&lt;&gt;"",ISNUMBER(C151),C151&gt;0),E151="Y"),C151*Rates!$B$17,0)</f>
        <v>0</v>
      </c>
      <c r="M151" s="11" t="n">
        <f aca="false">IF(AND(AND(B151&lt;&gt;"",ISNUMBER(C151),C151&gt;0),F151="Y"),C151*Rates!$B$18,0)</f>
        <v>0</v>
      </c>
      <c r="N151" s="11" t="n">
        <f aca="false">IF(AND(B151&lt;&gt;"",ISNUMBER(C151),C151&gt;0),IF(G151="Stripe Invoicing (0.4%)",C151*Rates!$B$19,IF(G151="Post-payment invoice (0.4%, $2 cap)",MIN(C151*Rates!$B$19,Rates!$B$20),0)),0)</f>
        <v>0</v>
      </c>
      <c r="O151" s="11" t="n">
        <f aca="false">J151+K151+L151+M151+N151</f>
        <v>0</v>
      </c>
      <c r="P151" s="11" t="n">
        <f aca="false">IF(AND(B151&lt;&gt;"",ISNUMBER(C151),C151&gt;0),C151-O151,0)</f>
        <v>0</v>
      </c>
      <c r="Q151" s="12" t="str">
        <f aca="false">IF(AND(B151&lt;&gt;"",ISNUMBER(C151),C151&gt;0),O151/C151,"")</f>
        <v/>
      </c>
      <c r="R151" s="11" t="n">
        <f aca="false">IF(OR(H151="Y",I151&lt;&gt;"None"),IF(H151="Y",O151,0)+IF(I151="Lost, no response",Rates!$B$21,IF(I151="Responded and lost",Rates!$B$21+Rates!$B$22,IF(I151="Responded and won",Rates!$B$21,IF(I151="Smart Disputes win",Rates!$B$21+Rates!$B$23*C151,IF(I151="Smart Disputes loss",Rates!$B$21,0))))),0)</f>
        <v>0</v>
      </c>
      <c r="S151" s="11" t="n">
        <f aca="false">IF(AND(B151&lt;&gt;"",ISNUMBER(C151),C151&gt;0),C151*Rates!$B$24+Rates!$B$25,0)</f>
        <v>0</v>
      </c>
      <c r="T151" s="11" t="n">
        <f aca="false">IF(AND(B151&lt;&gt;"",ISNUMBER(C151),C151&gt;0),C151*Rates!$B$26+Rates!$B$27,0)</f>
        <v>0</v>
      </c>
      <c r="U151" s="11" t="n">
        <f aca="false">S151-O151</f>
        <v>0</v>
      </c>
    </row>
    <row r="152" customFormat="false" ht="15" hidden="false" customHeight="false" outlineLevel="0" collapsed="false">
      <c r="A152" s="9"/>
      <c r="B152" s="9"/>
      <c r="C152" s="10"/>
      <c r="D152" s="9"/>
      <c r="E152" s="9"/>
      <c r="F152" s="9"/>
      <c r="G152" s="9"/>
      <c r="H152" s="9"/>
      <c r="I152" s="9"/>
      <c r="J152" s="11" t="n">
        <f aca="false">IF(AND(B152&lt;&gt;"",ISNUMBER(C152),C152&gt;0),IF(ISNUMBER(INDEX(Rates!$D$5:$D$12,MATCH(B152,Rates!$A$5:$A$12,0))),MIN(C152*INDEX(Rates!$B$5:$B$12,MATCH(B152,Rates!$A$5:$A$12,0)),INDEX(Rates!$D$5:$D$12,MATCH(B152,Rates!$A$5:$A$12,0))),C152*INDEX(Rates!$B$5:$B$12,MATCH(B152,Rates!$A$5:$A$12,0)))+INDEX(Rates!$C$5:$C$12,MATCH(B152,Rates!$A$5:$A$12,0)),0)</f>
        <v>0</v>
      </c>
      <c r="K152" s="11" t="n">
        <f aca="false">IF(AND(B152&lt;&gt;"",ISNUMBER(C152),C152&gt;0),IF(AND(D152="Y",INDEX(Rates!$E$5:$E$12,MATCH(B152,Rates!$A$5:$A$12,0))="Y"),C152*Rates!$B$16,0),0)</f>
        <v>0</v>
      </c>
      <c r="L152" s="11" t="n">
        <f aca="false">IF(AND(AND(B152&lt;&gt;"",ISNUMBER(C152),C152&gt;0),E152="Y"),C152*Rates!$B$17,0)</f>
        <v>0</v>
      </c>
      <c r="M152" s="11" t="n">
        <f aca="false">IF(AND(AND(B152&lt;&gt;"",ISNUMBER(C152),C152&gt;0),F152="Y"),C152*Rates!$B$18,0)</f>
        <v>0</v>
      </c>
      <c r="N152" s="11" t="n">
        <f aca="false">IF(AND(B152&lt;&gt;"",ISNUMBER(C152),C152&gt;0),IF(G152="Stripe Invoicing (0.4%)",C152*Rates!$B$19,IF(G152="Post-payment invoice (0.4%, $2 cap)",MIN(C152*Rates!$B$19,Rates!$B$20),0)),0)</f>
        <v>0</v>
      </c>
      <c r="O152" s="11" t="n">
        <f aca="false">J152+K152+L152+M152+N152</f>
        <v>0</v>
      </c>
      <c r="P152" s="11" t="n">
        <f aca="false">IF(AND(B152&lt;&gt;"",ISNUMBER(C152),C152&gt;0),C152-O152,0)</f>
        <v>0</v>
      </c>
      <c r="Q152" s="12" t="str">
        <f aca="false">IF(AND(B152&lt;&gt;"",ISNUMBER(C152),C152&gt;0),O152/C152,"")</f>
        <v/>
      </c>
      <c r="R152" s="11" t="n">
        <f aca="false">IF(OR(H152="Y",I152&lt;&gt;"None"),IF(H152="Y",O152,0)+IF(I152="Lost, no response",Rates!$B$21,IF(I152="Responded and lost",Rates!$B$21+Rates!$B$22,IF(I152="Responded and won",Rates!$B$21,IF(I152="Smart Disputes win",Rates!$B$21+Rates!$B$23*C152,IF(I152="Smart Disputes loss",Rates!$B$21,0))))),0)</f>
        <v>0</v>
      </c>
      <c r="S152" s="11" t="n">
        <f aca="false">IF(AND(B152&lt;&gt;"",ISNUMBER(C152),C152&gt;0),C152*Rates!$B$24+Rates!$B$25,0)</f>
        <v>0</v>
      </c>
      <c r="T152" s="11" t="n">
        <f aca="false">IF(AND(B152&lt;&gt;"",ISNUMBER(C152),C152&gt;0),C152*Rates!$B$26+Rates!$B$27,0)</f>
        <v>0</v>
      </c>
      <c r="U152" s="11" t="n">
        <f aca="false">S152-O152</f>
        <v>0</v>
      </c>
    </row>
    <row r="153" customFormat="false" ht="15" hidden="false" customHeight="false" outlineLevel="0" collapsed="false">
      <c r="A153" s="9"/>
      <c r="B153" s="9"/>
      <c r="C153" s="10"/>
      <c r="D153" s="9"/>
      <c r="E153" s="9"/>
      <c r="F153" s="9"/>
      <c r="G153" s="9"/>
      <c r="H153" s="9"/>
      <c r="I153" s="9"/>
      <c r="J153" s="11" t="n">
        <f aca="false">IF(AND(B153&lt;&gt;"",ISNUMBER(C153),C153&gt;0),IF(ISNUMBER(INDEX(Rates!$D$5:$D$12,MATCH(B153,Rates!$A$5:$A$12,0))),MIN(C153*INDEX(Rates!$B$5:$B$12,MATCH(B153,Rates!$A$5:$A$12,0)),INDEX(Rates!$D$5:$D$12,MATCH(B153,Rates!$A$5:$A$12,0))),C153*INDEX(Rates!$B$5:$B$12,MATCH(B153,Rates!$A$5:$A$12,0)))+INDEX(Rates!$C$5:$C$12,MATCH(B153,Rates!$A$5:$A$12,0)),0)</f>
        <v>0</v>
      </c>
      <c r="K153" s="11" t="n">
        <f aca="false">IF(AND(B153&lt;&gt;"",ISNUMBER(C153),C153&gt;0),IF(AND(D153="Y",INDEX(Rates!$E$5:$E$12,MATCH(B153,Rates!$A$5:$A$12,0))="Y"),C153*Rates!$B$16,0),0)</f>
        <v>0</v>
      </c>
      <c r="L153" s="11" t="n">
        <f aca="false">IF(AND(AND(B153&lt;&gt;"",ISNUMBER(C153),C153&gt;0),E153="Y"),C153*Rates!$B$17,0)</f>
        <v>0</v>
      </c>
      <c r="M153" s="11" t="n">
        <f aca="false">IF(AND(AND(B153&lt;&gt;"",ISNUMBER(C153),C153&gt;0),F153="Y"),C153*Rates!$B$18,0)</f>
        <v>0</v>
      </c>
      <c r="N153" s="11" t="n">
        <f aca="false">IF(AND(B153&lt;&gt;"",ISNUMBER(C153),C153&gt;0),IF(G153="Stripe Invoicing (0.4%)",C153*Rates!$B$19,IF(G153="Post-payment invoice (0.4%, $2 cap)",MIN(C153*Rates!$B$19,Rates!$B$20),0)),0)</f>
        <v>0</v>
      </c>
      <c r="O153" s="11" t="n">
        <f aca="false">J153+K153+L153+M153+N153</f>
        <v>0</v>
      </c>
      <c r="P153" s="11" t="n">
        <f aca="false">IF(AND(B153&lt;&gt;"",ISNUMBER(C153),C153&gt;0),C153-O153,0)</f>
        <v>0</v>
      </c>
      <c r="Q153" s="12" t="str">
        <f aca="false">IF(AND(B153&lt;&gt;"",ISNUMBER(C153),C153&gt;0),O153/C153,"")</f>
        <v/>
      </c>
      <c r="R153" s="11" t="n">
        <f aca="false">IF(OR(H153="Y",I153&lt;&gt;"None"),IF(H153="Y",O153,0)+IF(I153="Lost, no response",Rates!$B$21,IF(I153="Responded and lost",Rates!$B$21+Rates!$B$22,IF(I153="Responded and won",Rates!$B$21,IF(I153="Smart Disputes win",Rates!$B$21+Rates!$B$23*C153,IF(I153="Smart Disputes loss",Rates!$B$21,0))))),0)</f>
        <v>0</v>
      </c>
      <c r="S153" s="11" t="n">
        <f aca="false">IF(AND(B153&lt;&gt;"",ISNUMBER(C153),C153&gt;0),C153*Rates!$B$24+Rates!$B$25,0)</f>
        <v>0</v>
      </c>
      <c r="T153" s="11" t="n">
        <f aca="false">IF(AND(B153&lt;&gt;"",ISNUMBER(C153),C153&gt;0),C153*Rates!$B$26+Rates!$B$27,0)</f>
        <v>0</v>
      </c>
      <c r="U153" s="11" t="n">
        <f aca="false">S153-O153</f>
        <v>0</v>
      </c>
    </row>
    <row r="154" customFormat="false" ht="15" hidden="false" customHeight="false" outlineLevel="0" collapsed="false">
      <c r="A154" s="9"/>
      <c r="B154" s="9"/>
      <c r="C154" s="10"/>
      <c r="D154" s="9"/>
      <c r="E154" s="9"/>
      <c r="F154" s="9"/>
      <c r="G154" s="9"/>
      <c r="H154" s="9"/>
      <c r="I154" s="9"/>
      <c r="J154" s="11" t="n">
        <f aca="false">IF(AND(B154&lt;&gt;"",ISNUMBER(C154),C154&gt;0),IF(ISNUMBER(INDEX(Rates!$D$5:$D$12,MATCH(B154,Rates!$A$5:$A$12,0))),MIN(C154*INDEX(Rates!$B$5:$B$12,MATCH(B154,Rates!$A$5:$A$12,0)),INDEX(Rates!$D$5:$D$12,MATCH(B154,Rates!$A$5:$A$12,0))),C154*INDEX(Rates!$B$5:$B$12,MATCH(B154,Rates!$A$5:$A$12,0)))+INDEX(Rates!$C$5:$C$12,MATCH(B154,Rates!$A$5:$A$12,0)),0)</f>
        <v>0</v>
      </c>
      <c r="K154" s="11" t="n">
        <f aca="false">IF(AND(B154&lt;&gt;"",ISNUMBER(C154),C154&gt;0),IF(AND(D154="Y",INDEX(Rates!$E$5:$E$12,MATCH(B154,Rates!$A$5:$A$12,0))="Y"),C154*Rates!$B$16,0),0)</f>
        <v>0</v>
      </c>
      <c r="L154" s="11" t="n">
        <f aca="false">IF(AND(AND(B154&lt;&gt;"",ISNUMBER(C154),C154&gt;0),E154="Y"),C154*Rates!$B$17,0)</f>
        <v>0</v>
      </c>
      <c r="M154" s="11" t="n">
        <f aca="false">IF(AND(AND(B154&lt;&gt;"",ISNUMBER(C154),C154&gt;0),F154="Y"),C154*Rates!$B$18,0)</f>
        <v>0</v>
      </c>
      <c r="N154" s="11" t="n">
        <f aca="false">IF(AND(B154&lt;&gt;"",ISNUMBER(C154),C154&gt;0),IF(G154="Stripe Invoicing (0.4%)",C154*Rates!$B$19,IF(G154="Post-payment invoice (0.4%, $2 cap)",MIN(C154*Rates!$B$19,Rates!$B$20),0)),0)</f>
        <v>0</v>
      </c>
      <c r="O154" s="11" t="n">
        <f aca="false">J154+K154+L154+M154+N154</f>
        <v>0</v>
      </c>
      <c r="P154" s="11" t="n">
        <f aca="false">IF(AND(B154&lt;&gt;"",ISNUMBER(C154),C154&gt;0),C154-O154,0)</f>
        <v>0</v>
      </c>
      <c r="Q154" s="12" t="str">
        <f aca="false">IF(AND(B154&lt;&gt;"",ISNUMBER(C154),C154&gt;0),O154/C154,"")</f>
        <v/>
      </c>
      <c r="R154" s="11" t="n">
        <f aca="false">IF(OR(H154="Y",I154&lt;&gt;"None"),IF(H154="Y",O154,0)+IF(I154="Lost, no response",Rates!$B$21,IF(I154="Responded and lost",Rates!$B$21+Rates!$B$22,IF(I154="Responded and won",Rates!$B$21,IF(I154="Smart Disputes win",Rates!$B$21+Rates!$B$23*C154,IF(I154="Smart Disputes loss",Rates!$B$21,0))))),0)</f>
        <v>0</v>
      </c>
      <c r="S154" s="11" t="n">
        <f aca="false">IF(AND(B154&lt;&gt;"",ISNUMBER(C154),C154&gt;0),C154*Rates!$B$24+Rates!$B$25,0)</f>
        <v>0</v>
      </c>
      <c r="T154" s="11" t="n">
        <f aca="false">IF(AND(B154&lt;&gt;"",ISNUMBER(C154),C154&gt;0),C154*Rates!$B$26+Rates!$B$27,0)</f>
        <v>0</v>
      </c>
      <c r="U154" s="11" t="n">
        <f aca="false">S154-O154</f>
        <v>0</v>
      </c>
    </row>
    <row r="155" customFormat="false" ht="15" hidden="false" customHeight="false" outlineLevel="0" collapsed="false">
      <c r="A155" s="9"/>
      <c r="B155" s="9"/>
      <c r="C155" s="10"/>
      <c r="D155" s="9"/>
      <c r="E155" s="9"/>
      <c r="F155" s="9"/>
      <c r="G155" s="9"/>
      <c r="H155" s="9"/>
      <c r="I155" s="9"/>
      <c r="J155" s="11" t="n">
        <f aca="false">IF(AND(B155&lt;&gt;"",ISNUMBER(C155),C155&gt;0),IF(ISNUMBER(INDEX(Rates!$D$5:$D$12,MATCH(B155,Rates!$A$5:$A$12,0))),MIN(C155*INDEX(Rates!$B$5:$B$12,MATCH(B155,Rates!$A$5:$A$12,0)),INDEX(Rates!$D$5:$D$12,MATCH(B155,Rates!$A$5:$A$12,0))),C155*INDEX(Rates!$B$5:$B$12,MATCH(B155,Rates!$A$5:$A$12,0)))+INDEX(Rates!$C$5:$C$12,MATCH(B155,Rates!$A$5:$A$12,0)),0)</f>
        <v>0</v>
      </c>
      <c r="K155" s="11" t="n">
        <f aca="false">IF(AND(B155&lt;&gt;"",ISNUMBER(C155),C155&gt;0),IF(AND(D155="Y",INDEX(Rates!$E$5:$E$12,MATCH(B155,Rates!$A$5:$A$12,0))="Y"),C155*Rates!$B$16,0),0)</f>
        <v>0</v>
      </c>
      <c r="L155" s="11" t="n">
        <f aca="false">IF(AND(AND(B155&lt;&gt;"",ISNUMBER(C155),C155&gt;0),E155="Y"),C155*Rates!$B$17,0)</f>
        <v>0</v>
      </c>
      <c r="M155" s="11" t="n">
        <f aca="false">IF(AND(AND(B155&lt;&gt;"",ISNUMBER(C155),C155&gt;0),F155="Y"),C155*Rates!$B$18,0)</f>
        <v>0</v>
      </c>
      <c r="N155" s="11" t="n">
        <f aca="false">IF(AND(B155&lt;&gt;"",ISNUMBER(C155),C155&gt;0),IF(G155="Stripe Invoicing (0.4%)",C155*Rates!$B$19,IF(G155="Post-payment invoice (0.4%, $2 cap)",MIN(C155*Rates!$B$19,Rates!$B$20),0)),0)</f>
        <v>0</v>
      </c>
      <c r="O155" s="11" t="n">
        <f aca="false">J155+K155+L155+M155+N155</f>
        <v>0</v>
      </c>
      <c r="P155" s="11" t="n">
        <f aca="false">IF(AND(B155&lt;&gt;"",ISNUMBER(C155),C155&gt;0),C155-O155,0)</f>
        <v>0</v>
      </c>
      <c r="Q155" s="12" t="str">
        <f aca="false">IF(AND(B155&lt;&gt;"",ISNUMBER(C155),C155&gt;0),O155/C155,"")</f>
        <v/>
      </c>
      <c r="R155" s="11" t="n">
        <f aca="false">IF(OR(H155="Y",I155&lt;&gt;"None"),IF(H155="Y",O155,0)+IF(I155="Lost, no response",Rates!$B$21,IF(I155="Responded and lost",Rates!$B$21+Rates!$B$22,IF(I155="Responded and won",Rates!$B$21,IF(I155="Smart Disputes win",Rates!$B$21+Rates!$B$23*C155,IF(I155="Smart Disputes loss",Rates!$B$21,0))))),0)</f>
        <v>0</v>
      </c>
      <c r="S155" s="11" t="n">
        <f aca="false">IF(AND(B155&lt;&gt;"",ISNUMBER(C155),C155&gt;0),C155*Rates!$B$24+Rates!$B$25,0)</f>
        <v>0</v>
      </c>
      <c r="T155" s="11" t="n">
        <f aca="false">IF(AND(B155&lt;&gt;"",ISNUMBER(C155),C155&gt;0),C155*Rates!$B$26+Rates!$B$27,0)</f>
        <v>0</v>
      </c>
      <c r="U155" s="11" t="n">
        <f aca="false">S155-O155</f>
        <v>0</v>
      </c>
    </row>
    <row r="156" customFormat="false" ht="15" hidden="false" customHeight="false" outlineLevel="0" collapsed="false">
      <c r="A156" s="9"/>
      <c r="B156" s="9"/>
      <c r="C156" s="10"/>
      <c r="D156" s="9"/>
      <c r="E156" s="9"/>
      <c r="F156" s="9"/>
      <c r="G156" s="9"/>
      <c r="H156" s="9"/>
      <c r="I156" s="9"/>
      <c r="J156" s="11" t="n">
        <f aca="false">IF(AND(B156&lt;&gt;"",ISNUMBER(C156),C156&gt;0),IF(ISNUMBER(INDEX(Rates!$D$5:$D$12,MATCH(B156,Rates!$A$5:$A$12,0))),MIN(C156*INDEX(Rates!$B$5:$B$12,MATCH(B156,Rates!$A$5:$A$12,0)),INDEX(Rates!$D$5:$D$12,MATCH(B156,Rates!$A$5:$A$12,0))),C156*INDEX(Rates!$B$5:$B$12,MATCH(B156,Rates!$A$5:$A$12,0)))+INDEX(Rates!$C$5:$C$12,MATCH(B156,Rates!$A$5:$A$12,0)),0)</f>
        <v>0</v>
      </c>
      <c r="K156" s="11" t="n">
        <f aca="false">IF(AND(B156&lt;&gt;"",ISNUMBER(C156),C156&gt;0),IF(AND(D156="Y",INDEX(Rates!$E$5:$E$12,MATCH(B156,Rates!$A$5:$A$12,0))="Y"),C156*Rates!$B$16,0),0)</f>
        <v>0</v>
      </c>
      <c r="L156" s="11" t="n">
        <f aca="false">IF(AND(AND(B156&lt;&gt;"",ISNUMBER(C156),C156&gt;0),E156="Y"),C156*Rates!$B$17,0)</f>
        <v>0</v>
      </c>
      <c r="M156" s="11" t="n">
        <f aca="false">IF(AND(AND(B156&lt;&gt;"",ISNUMBER(C156),C156&gt;0),F156="Y"),C156*Rates!$B$18,0)</f>
        <v>0</v>
      </c>
      <c r="N156" s="11" t="n">
        <f aca="false">IF(AND(B156&lt;&gt;"",ISNUMBER(C156),C156&gt;0),IF(G156="Stripe Invoicing (0.4%)",C156*Rates!$B$19,IF(G156="Post-payment invoice (0.4%, $2 cap)",MIN(C156*Rates!$B$19,Rates!$B$20),0)),0)</f>
        <v>0</v>
      </c>
      <c r="O156" s="11" t="n">
        <f aca="false">J156+K156+L156+M156+N156</f>
        <v>0</v>
      </c>
      <c r="P156" s="11" t="n">
        <f aca="false">IF(AND(B156&lt;&gt;"",ISNUMBER(C156),C156&gt;0),C156-O156,0)</f>
        <v>0</v>
      </c>
      <c r="Q156" s="12" t="str">
        <f aca="false">IF(AND(B156&lt;&gt;"",ISNUMBER(C156),C156&gt;0),O156/C156,"")</f>
        <v/>
      </c>
      <c r="R156" s="11" t="n">
        <f aca="false">IF(OR(H156="Y",I156&lt;&gt;"None"),IF(H156="Y",O156,0)+IF(I156="Lost, no response",Rates!$B$21,IF(I156="Responded and lost",Rates!$B$21+Rates!$B$22,IF(I156="Responded and won",Rates!$B$21,IF(I156="Smart Disputes win",Rates!$B$21+Rates!$B$23*C156,IF(I156="Smart Disputes loss",Rates!$B$21,0))))),0)</f>
        <v>0</v>
      </c>
      <c r="S156" s="11" t="n">
        <f aca="false">IF(AND(B156&lt;&gt;"",ISNUMBER(C156),C156&gt;0),C156*Rates!$B$24+Rates!$B$25,0)</f>
        <v>0</v>
      </c>
      <c r="T156" s="11" t="n">
        <f aca="false">IF(AND(B156&lt;&gt;"",ISNUMBER(C156),C156&gt;0),C156*Rates!$B$26+Rates!$B$27,0)</f>
        <v>0</v>
      </c>
      <c r="U156" s="11" t="n">
        <f aca="false">S156-O156</f>
        <v>0</v>
      </c>
    </row>
    <row r="157" customFormat="false" ht="15" hidden="false" customHeight="false" outlineLevel="0" collapsed="false">
      <c r="A157" s="9"/>
      <c r="B157" s="9"/>
      <c r="C157" s="10"/>
      <c r="D157" s="9"/>
      <c r="E157" s="9"/>
      <c r="F157" s="9"/>
      <c r="G157" s="9"/>
      <c r="H157" s="9"/>
      <c r="I157" s="9"/>
      <c r="J157" s="11" t="n">
        <f aca="false">IF(AND(B157&lt;&gt;"",ISNUMBER(C157),C157&gt;0),IF(ISNUMBER(INDEX(Rates!$D$5:$D$12,MATCH(B157,Rates!$A$5:$A$12,0))),MIN(C157*INDEX(Rates!$B$5:$B$12,MATCH(B157,Rates!$A$5:$A$12,0)),INDEX(Rates!$D$5:$D$12,MATCH(B157,Rates!$A$5:$A$12,0))),C157*INDEX(Rates!$B$5:$B$12,MATCH(B157,Rates!$A$5:$A$12,0)))+INDEX(Rates!$C$5:$C$12,MATCH(B157,Rates!$A$5:$A$12,0)),0)</f>
        <v>0</v>
      </c>
      <c r="K157" s="11" t="n">
        <f aca="false">IF(AND(B157&lt;&gt;"",ISNUMBER(C157),C157&gt;0),IF(AND(D157="Y",INDEX(Rates!$E$5:$E$12,MATCH(B157,Rates!$A$5:$A$12,0))="Y"),C157*Rates!$B$16,0),0)</f>
        <v>0</v>
      </c>
      <c r="L157" s="11" t="n">
        <f aca="false">IF(AND(AND(B157&lt;&gt;"",ISNUMBER(C157),C157&gt;0),E157="Y"),C157*Rates!$B$17,0)</f>
        <v>0</v>
      </c>
      <c r="M157" s="11" t="n">
        <f aca="false">IF(AND(AND(B157&lt;&gt;"",ISNUMBER(C157),C157&gt;0),F157="Y"),C157*Rates!$B$18,0)</f>
        <v>0</v>
      </c>
      <c r="N157" s="11" t="n">
        <f aca="false">IF(AND(B157&lt;&gt;"",ISNUMBER(C157),C157&gt;0),IF(G157="Stripe Invoicing (0.4%)",C157*Rates!$B$19,IF(G157="Post-payment invoice (0.4%, $2 cap)",MIN(C157*Rates!$B$19,Rates!$B$20),0)),0)</f>
        <v>0</v>
      </c>
      <c r="O157" s="11" t="n">
        <f aca="false">J157+K157+L157+M157+N157</f>
        <v>0</v>
      </c>
      <c r="P157" s="11" t="n">
        <f aca="false">IF(AND(B157&lt;&gt;"",ISNUMBER(C157),C157&gt;0),C157-O157,0)</f>
        <v>0</v>
      </c>
      <c r="Q157" s="12" t="str">
        <f aca="false">IF(AND(B157&lt;&gt;"",ISNUMBER(C157),C157&gt;0),O157/C157,"")</f>
        <v/>
      </c>
      <c r="R157" s="11" t="n">
        <f aca="false">IF(OR(H157="Y",I157&lt;&gt;"None"),IF(H157="Y",O157,0)+IF(I157="Lost, no response",Rates!$B$21,IF(I157="Responded and lost",Rates!$B$21+Rates!$B$22,IF(I157="Responded and won",Rates!$B$21,IF(I157="Smart Disputes win",Rates!$B$21+Rates!$B$23*C157,IF(I157="Smart Disputes loss",Rates!$B$21,0))))),0)</f>
        <v>0</v>
      </c>
      <c r="S157" s="11" t="n">
        <f aca="false">IF(AND(B157&lt;&gt;"",ISNUMBER(C157),C157&gt;0),C157*Rates!$B$24+Rates!$B$25,0)</f>
        <v>0</v>
      </c>
      <c r="T157" s="11" t="n">
        <f aca="false">IF(AND(B157&lt;&gt;"",ISNUMBER(C157),C157&gt;0),C157*Rates!$B$26+Rates!$B$27,0)</f>
        <v>0</v>
      </c>
      <c r="U157" s="11" t="n">
        <f aca="false">S157-O157</f>
        <v>0</v>
      </c>
    </row>
    <row r="158" customFormat="false" ht="15" hidden="false" customHeight="false" outlineLevel="0" collapsed="false">
      <c r="A158" s="9"/>
      <c r="B158" s="9"/>
      <c r="C158" s="10"/>
      <c r="D158" s="9"/>
      <c r="E158" s="9"/>
      <c r="F158" s="9"/>
      <c r="G158" s="9"/>
      <c r="H158" s="9"/>
      <c r="I158" s="9"/>
      <c r="J158" s="11" t="n">
        <f aca="false">IF(AND(B158&lt;&gt;"",ISNUMBER(C158),C158&gt;0),IF(ISNUMBER(INDEX(Rates!$D$5:$D$12,MATCH(B158,Rates!$A$5:$A$12,0))),MIN(C158*INDEX(Rates!$B$5:$B$12,MATCH(B158,Rates!$A$5:$A$12,0)),INDEX(Rates!$D$5:$D$12,MATCH(B158,Rates!$A$5:$A$12,0))),C158*INDEX(Rates!$B$5:$B$12,MATCH(B158,Rates!$A$5:$A$12,0)))+INDEX(Rates!$C$5:$C$12,MATCH(B158,Rates!$A$5:$A$12,0)),0)</f>
        <v>0</v>
      </c>
      <c r="K158" s="11" t="n">
        <f aca="false">IF(AND(B158&lt;&gt;"",ISNUMBER(C158),C158&gt;0),IF(AND(D158="Y",INDEX(Rates!$E$5:$E$12,MATCH(B158,Rates!$A$5:$A$12,0))="Y"),C158*Rates!$B$16,0),0)</f>
        <v>0</v>
      </c>
      <c r="L158" s="11" t="n">
        <f aca="false">IF(AND(AND(B158&lt;&gt;"",ISNUMBER(C158),C158&gt;0),E158="Y"),C158*Rates!$B$17,0)</f>
        <v>0</v>
      </c>
      <c r="M158" s="11" t="n">
        <f aca="false">IF(AND(AND(B158&lt;&gt;"",ISNUMBER(C158),C158&gt;0),F158="Y"),C158*Rates!$B$18,0)</f>
        <v>0</v>
      </c>
      <c r="N158" s="11" t="n">
        <f aca="false">IF(AND(B158&lt;&gt;"",ISNUMBER(C158),C158&gt;0),IF(G158="Stripe Invoicing (0.4%)",C158*Rates!$B$19,IF(G158="Post-payment invoice (0.4%, $2 cap)",MIN(C158*Rates!$B$19,Rates!$B$20),0)),0)</f>
        <v>0</v>
      </c>
      <c r="O158" s="11" t="n">
        <f aca="false">J158+K158+L158+M158+N158</f>
        <v>0</v>
      </c>
      <c r="P158" s="11" t="n">
        <f aca="false">IF(AND(B158&lt;&gt;"",ISNUMBER(C158),C158&gt;0),C158-O158,0)</f>
        <v>0</v>
      </c>
      <c r="Q158" s="12" t="str">
        <f aca="false">IF(AND(B158&lt;&gt;"",ISNUMBER(C158),C158&gt;0),O158/C158,"")</f>
        <v/>
      </c>
      <c r="R158" s="11" t="n">
        <f aca="false">IF(OR(H158="Y",I158&lt;&gt;"None"),IF(H158="Y",O158,0)+IF(I158="Lost, no response",Rates!$B$21,IF(I158="Responded and lost",Rates!$B$21+Rates!$B$22,IF(I158="Responded and won",Rates!$B$21,IF(I158="Smart Disputes win",Rates!$B$21+Rates!$B$23*C158,IF(I158="Smart Disputes loss",Rates!$B$21,0))))),0)</f>
        <v>0</v>
      </c>
      <c r="S158" s="11" t="n">
        <f aca="false">IF(AND(B158&lt;&gt;"",ISNUMBER(C158),C158&gt;0),C158*Rates!$B$24+Rates!$B$25,0)</f>
        <v>0</v>
      </c>
      <c r="T158" s="11" t="n">
        <f aca="false">IF(AND(B158&lt;&gt;"",ISNUMBER(C158),C158&gt;0),C158*Rates!$B$26+Rates!$B$27,0)</f>
        <v>0</v>
      </c>
      <c r="U158" s="11" t="n">
        <f aca="false">S158-O158</f>
        <v>0</v>
      </c>
    </row>
    <row r="159" customFormat="false" ht="15" hidden="false" customHeight="false" outlineLevel="0" collapsed="false">
      <c r="A159" s="9"/>
      <c r="B159" s="9"/>
      <c r="C159" s="10"/>
      <c r="D159" s="9"/>
      <c r="E159" s="9"/>
      <c r="F159" s="9"/>
      <c r="G159" s="9"/>
      <c r="H159" s="9"/>
      <c r="I159" s="9"/>
      <c r="J159" s="11" t="n">
        <f aca="false">IF(AND(B159&lt;&gt;"",ISNUMBER(C159),C159&gt;0),IF(ISNUMBER(INDEX(Rates!$D$5:$D$12,MATCH(B159,Rates!$A$5:$A$12,0))),MIN(C159*INDEX(Rates!$B$5:$B$12,MATCH(B159,Rates!$A$5:$A$12,0)),INDEX(Rates!$D$5:$D$12,MATCH(B159,Rates!$A$5:$A$12,0))),C159*INDEX(Rates!$B$5:$B$12,MATCH(B159,Rates!$A$5:$A$12,0)))+INDEX(Rates!$C$5:$C$12,MATCH(B159,Rates!$A$5:$A$12,0)),0)</f>
        <v>0</v>
      </c>
      <c r="K159" s="11" t="n">
        <f aca="false">IF(AND(B159&lt;&gt;"",ISNUMBER(C159),C159&gt;0),IF(AND(D159="Y",INDEX(Rates!$E$5:$E$12,MATCH(B159,Rates!$A$5:$A$12,0))="Y"),C159*Rates!$B$16,0),0)</f>
        <v>0</v>
      </c>
      <c r="L159" s="11" t="n">
        <f aca="false">IF(AND(AND(B159&lt;&gt;"",ISNUMBER(C159),C159&gt;0),E159="Y"),C159*Rates!$B$17,0)</f>
        <v>0</v>
      </c>
      <c r="M159" s="11" t="n">
        <f aca="false">IF(AND(AND(B159&lt;&gt;"",ISNUMBER(C159),C159&gt;0),F159="Y"),C159*Rates!$B$18,0)</f>
        <v>0</v>
      </c>
      <c r="N159" s="11" t="n">
        <f aca="false">IF(AND(B159&lt;&gt;"",ISNUMBER(C159),C159&gt;0),IF(G159="Stripe Invoicing (0.4%)",C159*Rates!$B$19,IF(G159="Post-payment invoice (0.4%, $2 cap)",MIN(C159*Rates!$B$19,Rates!$B$20),0)),0)</f>
        <v>0</v>
      </c>
      <c r="O159" s="11" t="n">
        <f aca="false">J159+K159+L159+M159+N159</f>
        <v>0</v>
      </c>
      <c r="P159" s="11" t="n">
        <f aca="false">IF(AND(B159&lt;&gt;"",ISNUMBER(C159),C159&gt;0),C159-O159,0)</f>
        <v>0</v>
      </c>
      <c r="Q159" s="12" t="str">
        <f aca="false">IF(AND(B159&lt;&gt;"",ISNUMBER(C159),C159&gt;0),O159/C159,"")</f>
        <v/>
      </c>
      <c r="R159" s="11" t="n">
        <f aca="false">IF(OR(H159="Y",I159&lt;&gt;"None"),IF(H159="Y",O159,0)+IF(I159="Lost, no response",Rates!$B$21,IF(I159="Responded and lost",Rates!$B$21+Rates!$B$22,IF(I159="Responded and won",Rates!$B$21,IF(I159="Smart Disputes win",Rates!$B$21+Rates!$B$23*C159,IF(I159="Smart Disputes loss",Rates!$B$21,0))))),0)</f>
        <v>0</v>
      </c>
      <c r="S159" s="11" t="n">
        <f aca="false">IF(AND(B159&lt;&gt;"",ISNUMBER(C159),C159&gt;0),C159*Rates!$B$24+Rates!$B$25,0)</f>
        <v>0</v>
      </c>
      <c r="T159" s="11" t="n">
        <f aca="false">IF(AND(B159&lt;&gt;"",ISNUMBER(C159),C159&gt;0),C159*Rates!$B$26+Rates!$B$27,0)</f>
        <v>0</v>
      </c>
      <c r="U159" s="11" t="n">
        <f aca="false">S159-O159</f>
        <v>0</v>
      </c>
    </row>
    <row r="160" customFormat="false" ht="15" hidden="false" customHeight="false" outlineLevel="0" collapsed="false">
      <c r="A160" s="9"/>
      <c r="B160" s="9"/>
      <c r="C160" s="10"/>
      <c r="D160" s="9"/>
      <c r="E160" s="9"/>
      <c r="F160" s="9"/>
      <c r="G160" s="9"/>
      <c r="H160" s="9"/>
      <c r="I160" s="9"/>
      <c r="J160" s="11" t="n">
        <f aca="false">IF(AND(B160&lt;&gt;"",ISNUMBER(C160),C160&gt;0),IF(ISNUMBER(INDEX(Rates!$D$5:$D$12,MATCH(B160,Rates!$A$5:$A$12,0))),MIN(C160*INDEX(Rates!$B$5:$B$12,MATCH(B160,Rates!$A$5:$A$12,0)),INDEX(Rates!$D$5:$D$12,MATCH(B160,Rates!$A$5:$A$12,0))),C160*INDEX(Rates!$B$5:$B$12,MATCH(B160,Rates!$A$5:$A$12,0)))+INDEX(Rates!$C$5:$C$12,MATCH(B160,Rates!$A$5:$A$12,0)),0)</f>
        <v>0</v>
      </c>
      <c r="K160" s="11" t="n">
        <f aca="false">IF(AND(B160&lt;&gt;"",ISNUMBER(C160),C160&gt;0),IF(AND(D160="Y",INDEX(Rates!$E$5:$E$12,MATCH(B160,Rates!$A$5:$A$12,0))="Y"),C160*Rates!$B$16,0),0)</f>
        <v>0</v>
      </c>
      <c r="L160" s="11" t="n">
        <f aca="false">IF(AND(AND(B160&lt;&gt;"",ISNUMBER(C160),C160&gt;0),E160="Y"),C160*Rates!$B$17,0)</f>
        <v>0</v>
      </c>
      <c r="M160" s="11" t="n">
        <f aca="false">IF(AND(AND(B160&lt;&gt;"",ISNUMBER(C160),C160&gt;0),F160="Y"),C160*Rates!$B$18,0)</f>
        <v>0</v>
      </c>
      <c r="N160" s="11" t="n">
        <f aca="false">IF(AND(B160&lt;&gt;"",ISNUMBER(C160),C160&gt;0),IF(G160="Stripe Invoicing (0.4%)",C160*Rates!$B$19,IF(G160="Post-payment invoice (0.4%, $2 cap)",MIN(C160*Rates!$B$19,Rates!$B$20),0)),0)</f>
        <v>0</v>
      </c>
      <c r="O160" s="11" t="n">
        <f aca="false">J160+K160+L160+M160+N160</f>
        <v>0</v>
      </c>
      <c r="P160" s="11" t="n">
        <f aca="false">IF(AND(B160&lt;&gt;"",ISNUMBER(C160),C160&gt;0),C160-O160,0)</f>
        <v>0</v>
      </c>
      <c r="Q160" s="12" t="str">
        <f aca="false">IF(AND(B160&lt;&gt;"",ISNUMBER(C160),C160&gt;0),O160/C160,"")</f>
        <v/>
      </c>
      <c r="R160" s="11" t="n">
        <f aca="false">IF(OR(H160="Y",I160&lt;&gt;"None"),IF(H160="Y",O160,0)+IF(I160="Lost, no response",Rates!$B$21,IF(I160="Responded and lost",Rates!$B$21+Rates!$B$22,IF(I160="Responded and won",Rates!$B$21,IF(I160="Smart Disputes win",Rates!$B$21+Rates!$B$23*C160,IF(I160="Smart Disputes loss",Rates!$B$21,0))))),0)</f>
        <v>0</v>
      </c>
      <c r="S160" s="11" t="n">
        <f aca="false">IF(AND(B160&lt;&gt;"",ISNUMBER(C160),C160&gt;0),C160*Rates!$B$24+Rates!$B$25,0)</f>
        <v>0</v>
      </c>
      <c r="T160" s="11" t="n">
        <f aca="false">IF(AND(B160&lt;&gt;"",ISNUMBER(C160),C160&gt;0),C160*Rates!$B$26+Rates!$B$27,0)</f>
        <v>0</v>
      </c>
      <c r="U160" s="11" t="n">
        <f aca="false">S160-O160</f>
        <v>0</v>
      </c>
    </row>
    <row r="161" customFormat="false" ht="15" hidden="false" customHeight="false" outlineLevel="0" collapsed="false">
      <c r="A161" s="9"/>
      <c r="B161" s="9"/>
      <c r="C161" s="10"/>
      <c r="D161" s="9"/>
      <c r="E161" s="9"/>
      <c r="F161" s="9"/>
      <c r="G161" s="9"/>
      <c r="H161" s="9"/>
      <c r="I161" s="9"/>
      <c r="J161" s="11" t="n">
        <f aca="false">IF(AND(B161&lt;&gt;"",ISNUMBER(C161),C161&gt;0),IF(ISNUMBER(INDEX(Rates!$D$5:$D$12,MATCH(B161,Rates!$A$5:$A$12,0))),MIN(C161*INDEX(Rates!$B$5:$B$12,MATCH(B161,Rates!$A$5:$A$12,0)),INDEX(Rates!$D$5:$D$12,MATCH(B161,Rates!$A$5:$A$12,0))),C161*INDEX(Rates!$B$5:$B$12,MATCH(B161,Rates!$A$5:$A$12,0)))+INDEX(Rates!$C$5:$C$12,MATCH(B161,Rates!$A$5:$A$12,0)),0)</f>
        <v>0</v>
      </c>
      <c r="K161" s="11" t="n">
        <f aca="false">IF(AND(B161&lt;&gt;"",ISNUMBER(C161),C161&gt;0),IF(AND(D161="Y",INDEX(Rates!$E$5:$E$12,MATCH(B161,Rates!$A$5:$A$12,0))="Y"),C161*Rates!$B$16,0),0)</f>
        <v>0</v>
      </c>
      <c r="L161" s="11" t="n">
        <f aca="false">IF(AND(AND(B161&lt;&gt;"",ISNUMBER(C161),C161&gt;0),E161="Y"),C161*Rates!$B$17,0)</f>
        <v>0</v>
      </c>
      <c r="M161" s="11" t="n">
        <f aca="false">IF(AND(AND(B161&lt;&gt;"",ISNUMBER(C161),C161&gt;0),F161="Y"),C161*Rates!$B$18,0)</f>
        <v>0</v>
      </c>
      <c r="N161" s="11" t="n">
        <f aca="false">IF(AND(B161&lt;&gt;"",ISNUMBER(C161),C161&gt;0),IF(G161="Stripe Invoicing (0.4%)",C161*Rates!$B$19,IF(G161="Post-payment invoice (0.4%, $2 cap)",MIN(C161*Rates!$B$19,Rates!$B$20),0)),0)</f>
        <v>0</v>
      </c>
      <c r="O161" s="11" t="n">
        <f aca="false">J161+K161+L161+M161+N161</f>
        <v>0</v>
      </c>
      <c r="P161" s="11" t="n">
        <f aca="false">IF(AND(B161&lt;&gt;"",ISNUMBER(C161),C161&gt;0),C161-O161,0)</f>
        <v>0</v>
      </c>
      <c r="Q161" s="12" t="str">
        <f aca="false">IF(AND(B161&lt;&gt;"",ISNUMBER(C161),C161&gt;0),O161/C161,"")</f>
        <v/>
      </c>
      <c r="R161" s="11" t="n">
        <f aca="false">IF(OR(H161="Y",I161&lt;&gt;"None"),IF(H161="Y",O161,0)+IF(I161="Lost, no response",Rates!$B$21,IF(I161="Responded and lost",Rates!$B$21+Rates!$B$22,IF(I161="Responded and won",Rates!$B$21,IF(I161="Smart Disputes win",Rates!$B$21+Rates!$B$23*C161,IF(I161="Smart Disputes loss",Rates!$B$21,0))))),0)</f>
        <v>0</v>
      </c>
      <c r="S161" s="11" t="n">
        <f aca="false">IF(AND(B161&lt;&gt;"",ISNUMBER(C161),C161&gt;0),C161*Rates!$B$24+Rates!$B$25,0)</f>
        <v>0</v>
      </c>
      <c r="T161" s="11" t="n">
        <f aca="false">IF(AND(B161&lt;&gt;"",ISNUMBER(C161),C161&gt;0),C161*Rates!$B$26+Rates!$B$27,0)</f>
        <v>0</v>
      </c>
      <c r="U161" s="11" t="n">
        <f aca="false">S161-O161</f>
        <v>0</v>
      </c>
    </row>
    <row r="162" customFormat="false" ht="15" hidden="false" customHeight="false" outlineLevel="0" collapsed="false">
      <c r="A162" s="9"/>
      <c r="B162" s="9"/>
      <c r="C162" s="10"/>
      <c r="D162" s="9"/>
      <c r="E162" s="9"/>
      <c r="F162" s="9"/>
      <c r="G162" s="9"/>
      <c r="H162" s="9"/>
      <c r="I162" s="9"/>
      <c r="J162" s="11" t="n">
        <f aca="false">IF(AND(B162&lt;&gt;"",ISNUMBER(C162),C162&gt;0),IF(ISNUMBER(INDEX(Rates!$D$5:$D$12,MATCH(B162,Rates!$A$5:$A$12,0))),MIN(C162*INDEX(Rates!$B$5:$B$12,MATCH(B162,Rates!$A$5:$A$12,0)),INDEX(Rates!$D$5:$D$12,MATCH(B162,Rates!$A$5:$A$12,0))),C162*INDEX(Rates!$B$5:$B$12,MATCH(B162,Rates!$A$5:$A$12,0)))+INDEX(Rates!$C$5:$C$12,MATCH(B162,Rates!$A$5:$A$12,0)),0)</f>
        <v>0</v>
      </c>
      <c r="K162" s="11" t="n">
        <f aca="false">IF(AND(B162&lt;&gt;"",ISNUMBER(C162),C162&gt;0),IF(AND(D162="Y",INDEX(Rates!$E$5:$E$12,MATCH(B162,Rates!$A$5:$A$12,0))="Y"),C162*Rates!$B$16,0),0)</f>
        <v>0</v>
      </c>
      <c r="L162" s="11" t="n">
        <f aca="false">IF(AND(AND(B162&lt;&gt;"",ISNUMBER(C162),C162&gt;0),E162="Y"),C162*Rates!$B$17,0)</f>
        <v>0</v>
      </c>
      <c r="M162" s="11" t="n">
        <f aca="false">IF(AND(AND(B162&lt;&gt;"",ISNUMBER(C162),C162&gt;0),F162="Y"),C162*Rates!$B$18,0)</f>
        <v>0</v>
      </c>
      <c r="N162" s="11" t="n">
        <f aca="false">IF(AND(B162&lt;&gt;"",ISNUMBER(C162),C162&gt;0),IF(G162="Stripe Invoicing (0.4%)",C162*Rates!$B$19,IF(G162="Post-payment invoice (0.4%, $2 cap)",MIN(C162*Rates!$B$19,Rates!$B$20),0)),0)</f>
        <v>0</v>
      </c>
      <c r="O162" s="11" t="n">
        <f aca="false">J162+K162+L162+M162+N162</f>
        <v>0</v>
      </c>
      <c r="P162" s="11" t="n">
        <f aca="false">IF(AND(B162&lt;&gt;"",ISNUMBER(C162),C162&gt;0),C162-O162,0)</f>
        <v>0</v>
      </c>
      <c r="Q162" s="12" t="str">
        <f aca="false">IF(AND(B162&lt;&gt;"",ISNUMBER(C162),C162&gt;0),O162/C162,"")</f>
        <v/>
      </c>
      <c r="R162" s="11" t="n">
        <f aca="false">IF(OR(H162="Y",I162&lt;&gt;"None"),IF(H162="Y",O162,0)+IF(I162="Lost, no response",Rates!$B$21,IF(I162="Responded and lost",Rates!$B$21+Rates!$B$22,IF(I162="Responded and won",Rates!$B$21,IF(I162="Smart Disputes win",Rates!$B$21+Rates!$B$23*C162,IF(I162="Smart Disputes loss",Rates!$B$21,0))))),0)</f>
        <v>0</v>
      </c>
      <c r="S162" s="11" t="n">
        <f aca="false">IF(AND(B162&lt;&gt;"",ISNUMBER(C162),C162&gt;0),C162*Rates!$B$24+Rates!$B$25,0)</f>
        <v>0</v>
      </c>
      <c r="T162" s="11" t="n">
        <f aca="false">IF(AND(B162&lt;&gt;"",ISNUMBER(C162),C162&gt;0),C162*Rates!$B$26+Rates!$B$27,0)</f>
        <v>0</v>
      </c>
      <c r="U162" s="11" t="n">
        <f aca="false">S162-O162</f>
        <v>0</v>
      </c>
    </row>
    <row r="163" customFormat="false" ht="15" hidden="false" customHeight="false" outlineLevel="0" collapsed="false">
      <c r="A163" s="9"/>
      <c r="B163" s="9"/>
      <c r="C163" s="10"/>
      <c r="D163" s="9"/>
      <c r="E163" s="9"/>
      <c r="F163" s="9"/>
      <c r="G163" s="9"/>
      <c r="H163" s="9"/>
      <c r="I163" s="9"/>
      <c r="J163" s="11" t="n">
        <f aca="false">IF(AND(B163&lt;&gt;"",ISNUMBER(C163),C163&gt;0),IF(ISNUMBER(INDEX(Rates!$D$5:$D$12,MATCH(B163,Rates!$A$5:$A$12,0))),MIN(C163*INDEX(Rates!$B$5:$B$12,MATCH(B163,Rates!$A$5:$A$12,0)),INDEX(Rates!$D$5:$D$12,MATCH(B163,Rates!$A$5:$A$12,0))),C163*INDEX(Rates!$B$5:$B$12,MATCH(B163,Rates!$A$5:$A$12,0)))+INDEX(Rates!$C$5:$C$12,MATCH(B163,Rates!$A$5:$A$12,0)),0)</f>
        <v>0</v>
      </c>
      <c r="K163" s="11" t="n">
        <f aca="false">IF(AND(B163&lt;&gt;"",ISNUMBER(C163),C163&gt;0),IF(AND(D163="Y",INDEX(Rates!$E$5:$E$12,MATCH(B163,Rates!$A$5:$A$12,0))="Y"),C163*Rates!$B$16,0),0)</f>
        <v>0</v>
      </c>
      <c r="L163" s="11" t="n">
        <f aca="false">IF(AND(AND(B163&lt;&gt;"",ISNUMBER(C163),C163&gt;0),E163="Y"),C163*Rates!$B$17,0)</f>
        <v>0</v>
      </c>
      <c r="M163" s="11" t="n">
        <f aca="false">IF(AND(AND(B163&lt;&gt;"",ISNUMBER(C163),C163&gt;0),F163="Y"),C163*Rates!$B$18,0)</f>
        <v>0</v>
      </c>
      <c r="N163" s="11" t="n">
        <f aca="false">IF(AND(B163&lt;&gt;"",ISNUMBER(C163),C163&gt;0),IF(G163="Stripe Invoicing (0.4%)",C163*Rates!$B$19,IF(G163="Post-payment invoice (0.4%, $2 cap)",MIN(C163*Rates!$B$19,Rates!$B$20),0)),0)</f>
        <v>0</v>
      </c>
      <c r="O163" s="11" t="n">
        <f aca="false">J163+K163+L163+M163+N163</f>
        <v>0</v>
      </c>
      <c r="P163" s="11" t="n">
        <f aca="false">IF(AND(B163&lt;&gt;"",ISNUMBER(C163),C163&gt;0),C163-O163,0)</f>
        <v>0</v>
      </c>
      <c r="Q163" s="12" t="str">
        <f aca="false">IF(AND(B163&lt;&gt;"",ISNUMBER(C163),C163&gt;0),O163/C163,"")</f>
        <v/>
      </c>
      <c r="R163" s="11" t="n">
        <f aca="false">IF(OR(H163="Y",I163&lt;&gt;"None"),IF(H163="Y",O163,0)+IF(I163="Lost, no response",Rates!$B$21,IF(I163="Responded and lost",Rates!$B$21+Rates!$B$22,IF(I163="Responded and won",Rates!$B$21,IF(I163="Smart Disputes win",Rates!$B$21+Rates!$B$23*C163,IF(I163="Smart Disputes loss",Rates!$B$21,0))))),0)</f>
        <v>0</v>
      </c>
      <c r="S163" s="11" t="n">
        <f aca="false">IF(AND(B163&lt;&gt;"",ISNUMBER(C163),C163&gt;0),C163*Rates!$B$24+Rates!$B$25,0)</f>
        <v>0</v>
      </c>
      <c r="T163" s="11" t="n">
        <f aca="false">IF(AND(B163&lt;&gt;"",ISNUMBER(C163),C163&gt;0),C163*Rates!$B$26+Rates!$B$27,0)</f>
        <v>0</v>
      </c>
      <c r="U163" s="11" t="n">
        <f aca="false">S163-O163</f>
        <v>0</v>
      </c>
    </row>
    <row r="164" customFormat="false" ht="15" hidden="false" customHeight="false" outlineLevel="0" collapsed="false">
      <c r="A164" s="9"/>
      <c r="B164" s="9"/>
      <c r="C164" s="10"/>
      <c r="D164" s="9"/>
      <c r="E164" s="9"/>
      <c r="F164" s="9"/>
      <c r="G164" s="9"/>
      <c r="H164" s="9"/>
      <c r="I164" s="9"/>
      <c r="J164" s="11" t="n">
        <f aca="false">IF(AND(B164&lt;&gt;"",ISNUMBER(C164),C164&gt;0),IF(ISNUMBER(INDEX(Rates!$D$5:$D$12,MATCH(B164,Rates!$A$5:$A$12,0))),MIN(C164*INDEX(Rates!$B$5:$B$12,MATCH(B164,Rates!$A$5:$A$12,0)),INDEX(Rates!$D$5:$D$12,MATCH(B164,Rates!$A$5:$A$12,0))),C164*INDEX(Rates!$B$5:$B$12,MATCH(B164,Rates!$A$5:$A$12,0)))+INDEX(Rates!$C$5:$C$12,MATCH(B164,Rates!$A$5:$A$12,0)),0)</f>
        <v>0</v>
      </c>
      <c r="K164" s="11" t="n">
        <f aca="false">IF(AND(B164&lt;&gt;"",ISNUMBER(C164),C164&gt;0),IF(AND(D164="Y",INDEX(Rates!$E$5:$E$12,MATCH(B164,Rates!$A$5:$A$12,0))="Y"),C164*Rates!$B$16,0),0)</f>
        <v>0</v>
      </c>
      <c r="L164" s="11" t="n">
        <f aca="false">IF(AND(AND(B164&lt;&gt;"",ISNUMBER(C164),C164&gt;0),E164="Y"),C164*Rates!$B$17,0)</f>
        <v>0</v>
      </c>
      <c r="M164" s="11" t="n">
        <f aca="false">IF(AND(AND(B164&lt;&gt;"",ISNUMBER(C164),C164&gt;0),F164="Y"),C164*Rates!$B$18,0)</f>
        <v>0</v>
      </c>
      <c r="N164" s="11" t="n">
        <f aca="false">IF(AND(B164&lt;&gt;"",ISNUMBER(C164),C164&gt;0),IF(G164="Stripe Invoicing (0.4%)",C164*Rates!$B$19,IF(G164="Post-payment invoice (0.4%, $2 cap)",MIN(C164*Rates!$B$19,Rates!$B$20),0)),0)</f>
        <v>0</v>
      </c>
      <c r="O164" s="11" t="n">
        <f aca="false">J164+K164+L164+M164+N164</f>
        <v>0</v>
      </c>
      <c r="P164" s="11" t="n">
        <f aca="false">IF(AND(B164&lt;&gt;"",ISNUMBER(C164),C164&gt;0),C164-O164,0)</f>
        <v>0</v>
      </c>
      <c r="Q164" s="12" t="str">
        <f aca="false">IF(AND(B164&lt;&gt;"",ISNUMBER(C164),C164&gt;0),O164/C164,"")</f>
        <v/>
      </c>
      <c r="R164" s="11" t="n">
        <f aca="false">IF(OR(H164="Y",I164&lt;&gt;"None"),IF(H164="Y",O164,0)+IF(I164="Lost, no response",Rates!$B$21,IF(I164="Responded and lost",Rates!$B$21+Rates!$B$22,IF(I164="Responded and won",Rates!$B$21,IF(I164="Smart Disputes win",Rates!$B$21+Rates!$B$23*C164,IF(I164="Smart Disputes loss",Rates!$B$21,0))))),0)</f>
        <v>0</v>
      </c>
      <c r="S164" s="11" t="n">
        <f aca="false">IF(AND(B164&lt;&gt;"",ISNUMBER(C164),C164&gt;0),C164*Rates!$B$24+Rates!$B$25,0)</f>
        <v>0</v>
      </c>
      <c r="T164" s="11" t="n">
        <f aca="false">IF(AND(B164&lt;&gt;"",ISNUMBER(C164),C164&gt;0),C164*Rates!$B$26+Rates!$B$27,0)</f>
        <v>0</v>
      </c>
      <c r="U164" s="11" t="n">
        <f aca="false">S164-O164</f>
        <v>0</v>
      </c>
    </row>
    <row r="165" customFormat="false" ht="15" hidden="false" customHeight="false" outlineLevel="0" collapsed="false">
      <c r="A165" s="9"/>
      <c r="B165" s="9"/>
      <c r="C165" s="10"/>
      <c r="D165" s="9"/>
      <c r="E165" s="9"/>
      <c r="F165" s="9"/>
      <c r="G165" s="9"/>
      <c r="H165" s="9"/>
      <c r="I165" s="9"/>
      <c r="J165" s="11" t="n">
        <f aca="false">IF(AND(B165&lt;&gt;"",ISNUMBER(C165),C165&gt;0),IF(ISNUMBER(INDEX(Rates!$D$5:$D$12,MATCH(B165,Rates!$A$5:$A$12,0))),MIN(C165*INDEX(Rates!$B$5:$B$12,MATCH(B165,Rates!$A$5:$A$12,0)),INDEX(Rates!$D$5:$D$12,MATCH(B165,Rates!$A$5:$A$12,0))),C165*INDEX(Rates!$B$5:$B$12,MATCH(B165,Rates!$A$5:$A$12,0)))+INDEX(Rates!$C$5:$C$12,MATCH(B165,Rates!$A$5:$A$12,0)),0)</f>
        <v>0</v>
      </c>
      <c r="K165" s="11" t="n">
        <f aca="false">IF(AND(B165&lt;&gt;"",ISNUMBER(C165),C165&gt;0),IF(AND(D165="Y",INDEX(Rates!$E$5:$E$12,MATCH(B165,Rates!$A$5:$A$12,0))="Y"),C165*Rates!$B$16,0),0)</f>
        <v>0</v>
      </c>
      <c r="L165" s="11" t="n">
        <f aca="false">IF(AND(AND(B165&lt;&gt;"",ISNUMBER(C165),C165&gt;0),E165="Y"),C165*Rates!$B$17,0)</f>
        <v>0</v>
      </c>
      <c r="M165" s="11" t="n">
        <f aca="false">IF(AND(AND(B165&lt;&gt;"",ISNUMBER(C165),C165&gt;0),F165="Y"),C165*Rates!$B$18,0)</f>
        <v>0</v>
      </c>
      <c r="N165" s="11" t="n">
        <f aca="false">IF(AND(B165&lt;&gt;"",ISNUMBER(C165),C165&gt;0),IF(G165="Stripe Invoicing (0.4%)",C165*Rates!$B$19,IF(G165="Post-payment invoice (0.4%, $2 cap)",MIN(C165*Rates!$B$19,Rates!$B$20),0)),0)</f>
        <v>0</v>
      </c>
      <c r="O165" s="11" t="n">
        <f aca="false">J165+K165+L165+M165+N165</f>
        <v>0</v>
      </c>
      <c r="P165" s="11" t="n">
        <f aca="false">IF(AND(B165&lt;&gt;"",ISNUMBER(C165),C165&gt;0),C165-O165,0)</f>
        <v>0</v>
      </c>
      <c r="Q165" s="12" t="str">
        <f aca="false">IF(AND(B165&lt;&gt;"",ISNUMBER(C165),C165&gt;0),O165/C165,"")</f>
        <v/>
      </c>
      <c r="R165" s="11" t="n">
        <f aca="false">IF(OR(H165="Y",I165&lt;&gt;"None"),IF(H165="Y",O165,0)+IF(I165="Lost, no response",Rates!$B$21,IF(I165="Responded and lost",Rates!$B$21+Rates!$B$22,IF(I165="Responded and won",Rates!$B$21,IF(I165="Smart Disputes win",Rates!$B$21+Rates!$B$23*C165,IF(I165="Smart Disputes loss",Rates!$B$21,0))))),0)</f>
        <v>0</v>
      </c>
      <c r="S165" s="11" t="n">
        <f aca="false">IF(AND(B165&lt;&gt;"",ISNUMBER(C165),C165&gt;0),C165*Rates!$B$24+Rates!$B$25,0)</f>
        <v>0</v>
      </c>
      <c r="T165" s="11" t="n">
        <f aca="false">IF(AND(B165&lt;&gt;"",ISNUMBER(C165),C165&gt;0),C165*Rates!$B$26+Rates!$B$27,0)</f>
        <v>0</v>
      </c>
      <c r="U165" s="11" t="n">
        <f aca="false">S165-O165</f>
        <v>0</v>
      </c>
    </row>
    <row r="166" customFormat="false" ht="15" hidden="false" customHeight="false" outlineLevel="0" collapsed="false">
      <c r="A166" s="9"/>
      <c r="B166" s="9"/>
      <c r="C166" s="10"/>
      <c r="D166" s="9"/>
      <c r="E166" s="9"/>
      <c r="F166" s="9"/>
      <c r="G166" s="9"/>
      <c r="H166" s="9"/>
      <c r="I166" s="9"/>
      <c r="J166" s="11" t="n">
        <f aca="false">IF(AND(B166&lt;&gt;"",ISNUMBER(C166),C166&gt;0),IF(ISNUMBER(INDEX(Rates!$D$5:$D$12,MATCH(B166,Rates!$A$5:$A$12,0))),MIN(C166*INDEX(Rates!$B$5:$B$12,MATCH(B166,Rates!$A$5:$A$12,0)),INDEX(Rates!$D$5:$D$12,MATCH(B166,Rates!$A$5:$A$12,0))),C166*INDEX(Rates!$B$5:$B$12,MATCH(B166,Rates!$A$5:$A$12,0)))+INDEX(Rates!$C$5:$C$12,MATCH(B166,Rates!$A$5:$A$12,0)),0)</f>
        <v>0</v>
      </c>
      <c r="K166" s="11" t="n">
        <f aca="false">IF(AND(B166&lt;&gt;"",ISNUMBER(C166),C166&gt;0),IF(AND(D166="Y",INDEX(Rates!$E$5:$E$12,MATCH(B166,Rates!$A$5:$A$12,0))="Y"),C166*Rates!$B$16,0),0)</f>
        <v>0</v>
      </c>
      <c r="L166" s="11" t="n">
        <f aca="false">IF(AND(AND(B166&lt;&gt;"",ISNUMBER(C166),C166&gt;0),E166="Y"),C166*Rates!$B$17,0)</f>
        <v>0</v>
      </c>
      <c r="M166" s="11" t="n">
        <f aca="false">IF(AND(AND(B166&lt;&gt;"",ISNUMBER(C166),C166&gt;0),F166="Y"),C166*Rates!$B$18,0)</f>
        <v>0</v>
      </c>
      <c r="N166" s="11" t="n">
        <f aca="false">IF(AND(B166&lt;&gt;"",ISNUMBER(C166),C166&gt;0),IF(G166="Stripe Invoicing (0.4%)",C166*Rates!$B$19,IF(G166="Post-payment invoice (0.4%, $2 cap)",MIN(C166*Rates!$B$19,Rates!$B$20),0)),0)</f>
        <v>0</v>
      </c>
      <c r="O166" s="11" t="n">
        <f aca="false">J166+K166+L166+M166+N166</f>
        <v>0</v>
      </c>
      <c r="P166" s="11" t="n">
        <f aca="false">IF(AND(B166&lt;&gt;"",ISNUMBER(C166),C166&gt;0),C166-O166,0)</f>
        <v>0</v>
      </c>
      <c r="Q166" s="12" t="str">
        <f aca="false">IF(AND(B166&lt;&gt;"",ISNUMBER(C166),C166&gt;0),O166/C166,"")</f>
        <v/>
      </c>
      <c r="R166" s="11" t="n">
        <f aca="false">IF(OR(H166="Y",I166&lt;&gt;"None"),IF(H166="Y",O166,0)+IF(I166="Lost, no response",Rates!$B$21,IF(I166="Responded and lost",Rates!$B$21+Rates!$B$22,IF(I166="Responded and won",Rates!$B$21,IF(I166="Smart Disputes win",Rates!$B$21+Rates!$B$23*C166,IF(I166="Smart Disputes loss",Rates!$B$21,0))))),0)</f>
        <v>0</v>
      </c>
      <c r="S166" s="11" t="n">
        <f aca="false">IF(AND(B166&lt;&gt;"",ISNUMBER(C166),C166&gt;0),C166*Rates!$B$24+Rates!$B$25,0)</f>
        <v>0</v>
      </c>
      <c r="T166" s="11" t="n">
        <f aca="false">IF(AND(B166&lt;&gt;"",ISNUMBER(C166),C166&gt;0),C166*Rates!$B$26+Rates!$B$27,0)</f>
        <v>0</v>
      </c>
      <c r="U166" s="11" t="n">
        <f aca="false">S166-O166</f>
        <v>0</v>
      </c>
    </row>
    <row r="167" customFormat="false" ht="15" hidden="false" customHeight="false" outlineLevel="0" collapsed="false">
      <c r="A167" s="9"/>
      <c r="B167" s="9"/>
      <c r="C167" s="10"/>
      <c r="D167" s="9"/>
      <c r="E167" s="9"/>
      <c r="F167" s="9"/>
      <c r="G167" s="9"/>
      <c r="H167" s="9"/>
      <c r="I167" s="9"/>
      <c r="J167" s="11" t="n">
        <f aca="false">IF(AND(B167&lt;&gt;"",ISNUMBER(C167),C167&gt;0),IF(ISNUMBER(INDEX(Rates!$D$5:$D$12,MATCH(B167,Rates!$A$5:$A$12,0))),MIN(C167*INDEX(Rates!$B$5:$B$12,MATCH(B167,Rates!$A$5:$A$12,0)),INDEX(Rates!$D$5:$D$12,MATCH(B167,Rates!$A$5:$A$12,0))),C167*INDEX(Rates!$B$5:$B$12,MATCH(B167,Rates!$A$5:$A$12,0)))+INDEX(Rates!$C$5:$C$12,MATCH(B167,Rates!$A$5:$A$12,0)),0)</f>
        <v>0</v>
      </c>
      <c r="K167" s="11" t="n">
        <f aca="false">IF(AND(B167&lt;&gt;"",ISNUMBER(C167),C167&gt;0),IF(AND(D167="Y",INDEX(Rates!$E$5:$E$12,MATCH(B167,Rates!$A$5:$A$12,0))="Y"),C167*Rates!$B$16,0),0)</f>
        <v>0</v>
      </c>
      <c r="L167" s="11" t="n">
        <f aca="false">IF(AND(AND(B167&lt;&gt;"",ISNUMBER(C167),C167&gt;0),E167="Y"),C167*Rates!$B$17,0)</f>
        <v>0</v>
      </c>
      <c r="M167" s="11" t="n">
        <f aca="false">IF(AND(AND(B167&lt;&gt;"",ISNUMBER(C167),C167&gt;0),F167="Y"),C167*Rates!$B$18,0)</f>
        <v>0</v>
      </c>
      <c r="N167" s="11" t="n">
        <f aca="false">IF(AND(B167&lt;&gt;"",ISNUMBER(C167),C167&gt;0),IF(G167="Stripe Invoicing (0.4%)",C167*Rates!$B$19,IF(G167="Post-payment invoice (0.4%, $2 cap)",MIN(C167*Rates!$B$19,Rates!$B$20),0)),0)</f>
        <v>0</v>
      </c>
      <c r="O167" s="11" t="n">
        <f aca="false">J167+K167+L167+M167+N167</f>
        <v>0</v>
      </c>
      <c r="P167" s="11" t="n">
        <f aca="false">IF(AND(B167&lt;&gt;"",ISNUMBER(C167),C167&gt;0),C167-O167,0)</f>
        <v>0</v>
      </c>
      <c r="Q167" s="12" t="str">
        <f aca="false">IF(AND(B167&lt;&gt;"",ISNUMBER(C167),C167&gt;0),O167/C167,"")</f>
        <v/>
      </c>
      <c r="R167" s="11" t="n">
        <f aca="false">IF(OR(H167="Y",I167&lt;&gt;"None"),IF(H167="Y",O167,0)+IF(I167="Lost, no response",Rates!$B$21,IF(I167="Responded and lost",Rates!$B$21+Rates!$B$22,IF(I167="Responded and won",Rates!$B$21,IF(I167="Smart Disputes win",Rates!$B$21+Rates!$B$23*C167,IF(I167="Smart Disputes loss",Rates!$B$21,0))))),0)</f>
        <v>0</v>
      </c>
      <c r="S167" s="11" t="n">
        <f aca="false">IF(AND(B167&lt;&gt;"",ISNUMBER(C167),C167&gt;0),C167*Rates!$B$24+Rates!$B$25,0)</f>
        <v>0</v>
      </c>
      <c r="T167" s="11" t="n">
        <f aca="false">IF(AND(B167&lt;&gt;"",ISNUMBER(C167),C167&gt;0),C167*Rates!$B$26+Rates!$B$27,0)</f>
        <v>0</v>
      </c>
      <c r="U167" s="11" t="n">
        <f aca="false">S167-O167</f>
        <v>0</v>
      </c>
    </row>
    <row r="168" customFormat="false" ht="15" hidden="false" customHeight="false" outlineLevel="0" collapsed="false">
      <c r="A168" s="9"/>
      <c r="B168" s="9"/>
      <c r="C168" s="10"/>
      <c r="D168" s="9"/>
      <c r="E168" s="9"/>
      <c r="F168" s="9"/>
      <c r="G168" s="9"/>
      <c r="H168" s="9"/>
      <c r="I168" s="9"/>
      <c r="J168" s="11" t="n">
        <f aca="false">IF(AND(B168&lt;&gt;"",ISNUMBER(C168),C168&gt;0),IF(ISNUMBER(INDEX(Rates!$D$5:$D$12,MATCH(B168,Rates!$A$5:$A$12,0))),MIN(C168*INDEX(Rates!$B$5:$B$12,MATCH(B168,Rates!$A$5:$A$12,0)),INDEX(Rates!$D$5:$D$12,MATCH(B168,Rates!$A$5:$A$12,0))),C168*INDEX(Rates!$B$5:$B$12,MATCH(B168,Rates!$A$5:$A$12,0)))+INDEX(Rates!$C$5:$C$12,MATCH(B168,Rates!$A$5:$A$12,0)),0)</f>
        <v>0</v>
      </c>
      <c r="K168" s="11" t="n">
        <f aca="false">IF(AND(B168&lt;&gt;"",ISNUMBER(C168),C168&gt;0),IF(AND(D168="Y",INDEX(Rates!$E$5:$E$12,MATCH(B168,Rates!$A$5:$A$12,0))="Y"),C168*Rates!$B$16,0),0)</f>
        <v>0</v>
      </c>
      <c r="L168" s="11" t="n">
        <f aca="false">IF(AND(AND(B168&lt;&gt;"",ISNUMBER(C168),C168&gt;0),E168="Y"),C168*Rates!$B$17,0)</f>
        <v>0</v>
      </c>
      <c r="M168" s="11" t="n">
        <f aca="false">IF(AND(AND(B168&lt;&gt;"",ISNUMBER(C168),C168&gt;0),F168="Y"),C168*Rates!$B$18,0)</f>
        <v>0</v>
      </c>
      <c r="N168" s="11" t="n">
        <f aca="false">IF(AND(B168&lt;&gt;"",ISNUMBER(C168),C168&gt;0),IF(G168="Stripe Invoicing (0.4%)",C168*Rates!$B$19,IF(G168="Post-payment invoice (0.4%, $2 cap)",MIN(C168*Rates!$B$19,Rates!$B$20),0)),0)</f>
        <v>0</v>
      </c>
      <c r="O168" s="11" t="n">
        <f aca="false">J168+K168+L168+M168+N168</f>
        <v>0</v>
      </c>
      <c r="P168" s="11" t="n">
        <f aca="false">IF(AND(B168&lt;&gt;"",ISNUMBER(C168),C168&gt;0),C168-O168,0)</f>
        <v>0</v>
      </c>
      <c r="Q168" s="12" t="str">
        <f aca="false">IF(AND(B168&lt;&gt;"",ISNUMBER(C168),C168&gt;0),O168/C168,"")</f>
        <v/>
      </c>
      <c r="R168" s="11" t="n">
        <f aca="false">IF(OR(H168="Y",I168&lt;&gt;"None"),IF(H168="Y",O168,0)+IF(I168="Lost, no response",Rates!$B$21,IF(I168="Responded and lost",Rates!$B$21+Rates!$B$22,IF(I168="Responded and won",Rates!$B$21,IF(I168="Smart Disputes win",Rates!$B$21+Rates!$B$23*C168,IF(I168="Smart Disputes loss",Rates!$B$21,0))))),0)</f>
        <v>0</v>
      </c>
      <c r="S168" s="11" t="n">
        <f aca="false">IF(AND(B168&lt;&gt;"",ISNUMBER(C168),C168&gt;0),C168*Rates!$B$24+Rates!$B$25,0)</f>
        <v>0</v>
      </c>
      <c r="T168" s="11" t="n">
        <f aca="false">IF(AND(B168&lt;&gt;"",ISNUMBER(C168),C168&gt;0),C168*Rates!$B$26+Rates!$B$27,0)</f>
        <v>0</v>
      </c>
      <c r="U168" s="11" t="n">
        <f aca="false">S168-O168</f>
        <v>0</v>
      </c>
    </row>
    <row r="169" customFormat="false" ht="15" hidden="false" customHeight="false" outlineLevel="0" collapsed="false">
      <c r="A169" s="9"/>
      <c r="B169" s="9"/>
      <c r="C169" s="10"/>
      <c r="D169" s="9"/>
      <c r="E169" s="9"/>
      <c r="F169" s="9"/>
      <c r="G169" s="9"/>
      <c r="H169" s="9"/>
      <c r="I169" s="9"/>
      <c r="J169" s="11" t="n">
        <f aca="false">IF(AND(B169&lt;&gt;"",ISNUMBER(C169),C169&gt;0),IF(ISNUMBER(INDEX(Rates!$D$5:$D$12,MATCH(B169,Rates!$A$5:$A$12,0))),MIN(C169*INDEX(Rates!$B$5:$B$12,MATCH(B169,Rates!$A$5:$A$12,0)),INDEX(Rates!$D$5:$D$12,MATCH(B169,Rates!$A$5:$A$12,0))),C169*INDEX(Rates!$B$5:$B$12,MATCH(B169,Rates!$A$5:$A$12,0)))+INDEX(Rates!$C$5:$C$12,MATCH(B169,Rates!$A$5:$A$12,0)),0)</f>
        <v>0</v>
      </c>
      <c r="K169" s="11" t="n">
        <f aca="false">IF(AND(B169&lt;&gt;"",ISNUMBER(C169),C169&gt;0),IF(AND(D169="Y",INDEX(Rates!$E$5:$E$12,MATCH(B169,Rates!$A$5:$A$12,0))="Y"),C169*Rates!$B$16,0),0)</f>
        <v>0</v>
      </c>
      <c r="L169" s="11" t="n">
        <f aca="false">IF(AND(AND(B169&lt;&gt;"",ISNUMBER(C169),C169&gt;0),E169="Y"),C169*Rates!$B$17,0)</f>
        <v>0</v>
      </c>
      <c r="M169" s="11" t="n">
        <f aca="false">IF(AND(AND(B169&lt;&gt;"",ISNUMBER(C169),C169&gt;0),F169="Y"),C169*Rates!$B$18,0)</f>
        <v>0</v>
      </c>
      <c r="N169" s="11" t="n">
        <f aca="false">IF(AND(B169&lt;&gt;"",ISNUMBER(C169),C169&gt;0),IF(G169="Stripe Invoicing (0.4%)",C169*Rates!$B$19,IF(G169="Post-payment invoice (0.4%, $2 cap)",MIN(C169*Rates!$B$19,Rates!$B$20),0)),0)</f>
        <v>0</v>
      </c>
      <c r="O169" s="11" t="n">
        <f aca="false">J169+K169+L169+M169+N169</f>
        <v>0</v>
      </c>
      <c r="P169" s="11" t="n">
        <f aca="false">IF(AND(B169&lt;&gt;"",ISNUMBER(C169),C169&gt;0),C169-O169,0)</f>
        <v>0</v>
      </c>
      <c r="Q169" s="12" t="str">
        <f aca="false">IF(AND(B169&lt;&gt;"",ISNUMBER(C169),C169&gt;0),O169/C169,"")</f>
        <v/>
      </c>
      <c r="R169" s="11" t="n">
        <f aca="false">IF(OR(H169="Y",I169&lt;&gt;"None"),IF(H169="Y",O169,0)+IF(I169="Lost, no response",Rates!$B$21,IF(I169="Responded and lost",Rates!$B$21+Rates!$B$22,IF(I169="Responded and won",Rates!$B$21,IF(I169="Smart Disputes win",Rates!$B$21+Rates!$B$23*C169,IF(I169="Smart Disputes loss",Rates!$B$21,0))))),0)</f>
        <v>0</v>
      </c>
      <c r="S169" s="11" t="n">
        <f aca="false">IF(AND(B169&lt;&gt;"",ISNUMBER(C169),C169&gt;0),C169*Rates!$B$24+Rates!$B$25,0)</f>
        <v>0</v>
      </c>
      <c r="T169" s="11" t="n">
        <f aca="false">IF(AND(B169&lt;&gt;"",ISNUMBER(C169),C169&gt;0),C169*Rates!$B$26+Rates!$B$27,0)</f>
        <v>0</v>
      </c>
      <c r="U169" s="11" t="n">
        <f aca="false">S169-O169</f>
        <v>0</v>
      </c>
    </row>
    <row r="170" customFormat="false" ht="15" hidden="false" customHeight="false" outlineLevel="0" collapsed="false">
      <c r="A170" s="9"/>
      <c r="B170" s="9"/>
      <c r="C170" s="10"/>
      <c r="D170" s="9"/>
      <c r="E170" s="9"/>
      <c r="F170" s="9"/>
      <c r="G170" s="9"/>
      <c r="H170" s="9"/>
      <c r="I170" s="9"/>
      <c r="J170" s="11" t="n">
        <f aca="false">IF(AND(B170&lt;&gt;"",ISNUMBER(C170),C170&gt;0),IF(ISNUMBER(INDEX(Rates!$D$5:$D$12,MATCH(B170,Rates!$A$5:$A$12,0))),MIN(C170*INDEX(Rates!$B$5:$B$12,MATCH(B170,Rates!$A$5:$A$12,0)),INDEX(Rates!$D$5:$D$12,MATCH(B170,Rates!$A$5:$A$12,0))),C170*INDEX(Rates!$B$5:$B$12,MATCH(B170,Rates!$A$5:$A$12,0)))+INDEX(Rates!$C$5:$C$12,MATCH(B170,Rates!$A$5:$A$12,0)),0)</f>
        <v>0</v>
      </c>
      <c r="K170" s="11" t="n">
        <f aca="false">IF(AND(B170&lt;&gt;"",ISNUMBER(C170),C170&gt;0),IF(AND(D170="Y",INDEX(Rates!$E$5:$E$12,MATCH(B170,Rates!$A$5:$A$12,0))="Y"),C170*Rates!$B$16,0),0)</f>
        <v>0</v>
      </c>
      <c r="L170" s="11" t="n">
        <f aca="false">IF(AND(AND(B170&lt;&gt;"",ISNUMBER(C170),C170&gt;0),E170="Y"),C170*Rates!$B$17,0)</f>
        <v>0</v>
      </c>
      <c r="M170" s="11" t="n">
        <f aca="false">IF(AND(AND(B170&lt;&gt;"",ISNUMBER(C170),C170&gt;0),F170="Y"),C170*Rates!$B$18,0)</f>
        <v>0</v>
      </c>
      <c r="N170" s="11" t="n">
        <f aca="false">IF(AND(B170&lt;&gt;"",ISNUMBER(C170),C170&gt;0),IF(G170="Stripe Invoicing (0.4%)",C170*Rates!$B$19,IF(G170="Post-payment invoice (0.4%, $2 cap)",MIN(C170*Rates!$B$19,Rates!$B$20),0)),0)</f>
        <v>0</v>
      </c>
      <c r="O170" s="11" t="n">
        <f aca="false">J170+K170+L170+M170+N170</f>
        <v>0</v>
      </c>
      <c r="P170" s="11" t="n">
        <f aca="false">IF(AND(B170&lt;&gt;"",ISNUMBER(C170),C170&gt;0),C170-O170,0)</f>
        <v>0</v>
      </c>
      <c r="Q170" s="12" t="str">
        <f aca="false">IF(AND(B170&lt;&gt;"",ISNUMBER(C170),C170&gt;0),O170/C170,"")</f>
        <v/>
      </c>
      <c r="R170" s="11" t="n">
        <f aca="false">IF(OR(H170="Y",I170&lt;&gt;"None"),IF(H170="Y",O170,0)+IF(I170="Lost, no response",Rates!$B$21,IF(I170="Responded and lost",Rates!$B$21+Rates!$B$22,IF(I170="Responded and won",Rates!$B$21,IF(I170="Smart Disputes win",Rates!$B$21+Rates!$B$23*C170,IF(I170="Smart Disputes loss",Rates!$B$21,0))))),0)</f>
        <v>0</v>
      </c>
      <c r="S170" s="11" t="n">
        <f aca="false">IF(AND(B170&lt;&gt;"",ISNUMBER(C170),C170&gt;0),C170*Rates!$B$24+Rates!$B$25,0)</f>
        <v>0</v>
      </c>
      <c r="T170" s="11" t="n">
        <f aca="false">IF(AND(B170&lt;&gt;"",ISNUMBER(C170),C170&gt;0),C170*Rates!$B$26+Rates!$B$27,0)</f>
        <v>0</v>
      </c>
      <c r="U170" s="11" t="n">
        <f aca="false">S170-O170</f>
        <v>0</v>
      </c>
    </row>
    <row r="171" customFormat="false" ht="15" hidden="false" customHeight="false" outlineLevel="0" collapsed="false">
      <c r="A171" s="9"/>
      <c r="B171" s="9"/>
      <c r="C171" s="10"/>
      <c r="D171" s="9"/>
      <c r="E171" s="9"/>
      <c r="F171" s="9"/>
      <c r="G171" s="9"/>
      <c r="H171" s="9"/>
      <c r="I171" s="9"/>
      <c r="J171" s="11" t="n">
        <f aca="false">IF(AND(B171&lt;&gt;"",ISNUMBER(C171),C171&gt;0),IF(ISNUMBER(INDEX(Rates!$D$5:$D$12,MATCH(B171,Rates!$A$5:$A$12,0))),MIN(C171*INDEX(Rates!$B$5:$B$12,MATCH(B171,Rates!$A$5:$A$12,0)),INDEX(Rates!$D$5:$D$12,MATCH(B171,Rates!$A$5:$A$12,0))),C171*INDEX(Rates!$B$5:$B$12,MATCH(B171,Rates!$A$5:$A$12,0)))+INDEX(Rates!$C$5:$C$12,MATCH(B171,Rates!$A$5:$A$12,0)),0)</f>
        <v>0</v>
      </c>
      <c r="K171" s="11" t="n">
        <f aca="false">IF(AND(B171&lt;&gt;"",ISNUMBER(C171),C171&gt;0),IF(AND(D171="Y",INDEX(Rates!$E$5:$E$12,MATCH(B171,Rates!$A$5:$A$12,0))="Y"),C171*Rates!$B$16,0),0)</f>
        <v>0</v>
      </c>
      <c r="L171" s="11" t="n">
        <f aca="false">IF(AND(AND(B171&lt;&gt;"",ISNUMBER(C171),C171&gt;0),E171="Y"),C171*Rates!$B$17,0)</f>
        <v>0</v>
      </c>
      <c r="M171" s="11" t="n">
        <f aca="false">IF(AND(AND(B171&lt;&gt;"",ISNUMBER(C171),C171&gt;0),F171="Y"),C171*Rates!$B$18,0)</f>
        <v>0</v>
      </c>
      <c r="N171" s="11" t="n">
        <f aca="false">IF(AND(B171&lt;&gt;"",ISNUMBER(C171),C171&gt;0),IF(G171="Stripe Invoicing (0.4%)",C171*Rates!$B$19,IF(G171="Post-payment invoice (0.4%, $2 cap)",MIN(C171*Rates!$B$19,Rates!$B$20),0)),0)</f>
        <v>0</v>
      </c>
      <c r="O171" s="11" t="n">
        <f aca="false">J171+K171+L171+M171+N171</f>
        <v>0</v>
      </c>
      <c r="P171" s="11" t="n">
        <f aca="false">IF(AND(B171&lt;&gt;"",ISNUMBER(C171),C171&gt;0),C171-O171,0)</f>
        <v>0</v>
      </c>
      <c r="Q171" s="12" t="str">
        <f aca="false">IF(AND(B171&lt;&gt;"",ISNUMBER(C171),C171&gt;0),O171/C171,"")</f>
        <v/>
      </c>
      <c r="R171" s="11" t="n">
        <f aca="false">IF(OR(H171="Y",I171&lt;&gt;"None"),IF(H171="Y",O171,0)+IF(I171="Lost, no response",Rates!$B$21,IF(I171="Responded and lost",Rates!$B$21+Rates!$B$22,IF(I171="Responded and won",Rates!$B$21,IF(I171="Smart Disputes win",Rates!$B$21+Rates!$B$23*C171,IF(I171="Smart Disputes loss",Rates!$B$21,0))))),0)</f>
        <v>0</v>
      </c>
      <c r="S171" s="11" t="n">
        <f aca="false">IF(AND(B171&lt;&gt;"",ISNUMBER(C171),C171&gt;0),C171*Rates!$B$24+Rates!$B$25,0)</f>
        <v>0</v>
      </c>
      <c r="T171" s="11" t="n">
        <f aca="false">IF(AND(B171&lt;&gt;"",ISNUMBER(C171),C171&gt;0),C171*Rates!$B$26+Rates!$B$27,0)</f>
        <v>0</v>
      </c>
      <c r="U171" s="11" t="n">
        <f aca="false">S171-O171</f>
        <v>0</v>
      </c>
    </row>
    <row r="172" customFormat="false" ht="15" hidden="false" customHeight="false" outlineLevel="0" collapsed="false">
      <c r="A172" s="9"/>
      <c r="B172" s="9"/>
      <c r="C172" s="10"/>
      <c r="D172" s="9"/>
      <c r="E172" s="9"/>
      <c r="F172" s="9"/>
      <c r="G172" s="9"/>
      <c r="H172" s="9"/>
      <c r="I172" s="9"/>
      <c r="J172" s="11" t="n">
        <f aca="false">IF(AND(B172&lt;&gt;"",ISNUMBER(C172),C172&gt;0),IF(ISNUMBER(INDEX(Rates!$D$5:$D$12,MATCH(B172,Rates!$A$5:$A$12,0))),MIN(C172*INDEX(Rates!$B$5:$B$12,MATCH(B172,Rates!$A$5:$A$12,0)),INDEX(Rates!$D$5:$D$12,MATCH(B172,Rates!$A$5:$A$12,0))),C172*INDEX(Rates!$B$5:$B$12,MATCH(B172,Rates!$A$5:$A$12,0)))+INDEX(Rates!$C$5:$C$12,MATCH(B172,Rates!$A$5:$A$12,0)),0)</f>
        <v>0</v>
      </c>
      <c r="K172" s="11" t="n">
        <f aca="false">IF(AND(B172&lt;&gt;"",ISNUMBER(C172),C172&gt;0),IF(AND(D172="Y",INDEX(Rates!$E$5:$E$12,MATCH(B172,Rates!$A$5:$A$12,0))="Y"),C172*Rates!$B$16,0),0)</f>
        <v>0</v>
      </c>
      <c r="L172" s="11" t="n">
        <f aca="false">IF(AND(AND(B172&lt;&gt;"",ISNUMBER(C172),C172&gt;0),E172="Y"),C172*Rates!$B$17,0)</f>
        <v>0</v>
      </c>
      <c r="M172" s="11" t="n">
        <f aca="false">IF(AND(AND(B172&lt;&gt;"",ISNUMBER(C172),C172&gt;0),F172="Y"),C172*Rates!$B$18,0)</f>
        <v>0</v>
      </c>
      <c r="N172" s="11" t="n">
        <f aca="false">IF(AND(B172&lt;&gt;"",ISNUMBER(C172),C172&gt;0),IF(G172="Stripe Invoicing (0.4%)",C172*Rates!$B$19,IF(G172="Post-payment invoice (0.4%, $2 cap)",MIN(C172*Rates!$B$19,Rates!$B$20),0)),0)</f>
        <v>0</v>
      </c>
      <c r="O172" s="11" t="n">
        <f aca="false">J172+K172+L172+M172+N172</f>
        <v>0</v>
      </c>
      <c r="P172" s="11" t="n">
        <f aca="false">IF(AND(B172&lt;&gt;"",ISNUMBER(C172),C172&gt;0),C172-O172,0)</f>
        <v>0</v>
      </c>
      <c r="Q172" s="12" t="str">
        <f aca="false">IF(AND(B172&lt;&gt;"",ISNUMBER(C172),C172&gt;0),O172/C172,"")</f>
        <v/>
      </c>
      <c r="R172" s="11" t="n">
        <f aca="false">IF(OR(H172="Y",I172&lt;&gt;"None"),IF(H172="Y",O172,0)+IF(I172="Lost, no response",Rates!$B$21,IF(I172="Responded and lost",Rates!$B$21+Rates!$B$22,IF(I172="Responded and won",Rates!$B$21,IF(I172="Smart Disputes win",Rates!$B$21+Rates!$B$23*C172,IF(I172="Smart Disputes loss",Rates!$B$21,0))))),0)</f>
        <v>0</v>
      </c>
      <c r="S172" s="11" t="n">
        <f aca="false">IF(AND(B172&lt;&gt;"",ISNUMBER(C172),C172&gt;0),C172*Rates!$B$24+Rates!$B$25,0)</f>
        <v>0</v>
      </c>
      <c r="T172" s="11" t="n">
        <f aca="false">IF(AND(B172&lt;&gt;"",ISNUMBER(C172),C172&gt;0),C172*Rates!$B$26+Rates!$B$27,0)</f>
        <v>0</v>
      </c>
      <c r="U172" s="11" t="n">
        <f aca="false">S172-O172</f>
        <v>0</v>
      </c>
    </row>
    <row r="173" customFormat="false" ht="15" hidden="false" customHeight="false" outlineLevel="0" collapsed="false">
      <c r="A173" s="9"/>
      <c r="B173" s="9"/>
      <c r="C173" s="10"/>
      <c r="D173" s="9"/>
      <c r="E173" s="9"/>
      <c r="F173" s="9"/>
      <c r="G173" s="9"/>
      <c r="H173" s="9"/>
      <c r="I173" s="9"/>
      <c r="J173" s="11" t="n">
        <f aca="false">IF(AND(B173&lt;&gt;"",ISNUMBER(C173),C173&gt;0),IF(ISNUMBER(INDEX(Rates!$D$5:$D$12,MATCH(B173,Rates!$A$5:$A$12,0))),MIN(C173*INDEX(Rates!$B$5:$B$12,MATCH(B173,Rates!$A$5:$A$12,0)),INDEX(Rates!$D$5:$D$12,MATCH(B173,Rates!$A$5:$A$12,0))),C173*INDEX(Rates!$B$5:$B$12,MATCH(B173,Rates!$A$5:$A$12,0)))+INDEX(Rates!$C$5:$C$12,MATCH(B173,Rates!$A$5:$A$12,0)),0)</f>
        <v>0</v>
      </c>
      <c r="K173" s="11" t="n">
        <f aca="false">IF(AND(B173&lt;&gt;"",ISNUMBER(C173),C173&gt;0),IF(AND(D173="Y",INDEX(Rates!$E$5:$E$12,MATCH(B173,Rates!$A$5:$A$12,0))="Y"),C173*Rates!$B$16,0),0)</f>
        <v>0</v>
      </c>
      <c r="L173" s="11" t="n">
        <f aca="false">IF(AND(AND(B173&lt;&gt;"",ISNUMBER(C173),C173&gt;0),E173="Y"),C173*Rates!$B$17,0)</f>
        <v>0</v>
      </c>
      <c r="M173" s="11" t="n">
        <f aca="false">IF(AND(AND(B173&lt;&gt;"",ISNUMBER(C173),C173&gt;0),F173="Y"),C173*Rates!$B$18,0)</f>
        <v>0</v>
      </c>
      <c r="N173" s="11" t="n">
        <f aca="false">IF(AND(B173&lt;&gt;"",ISNUMBER(C173),C173&gt;0),IF(G173="Stripe Invoicing (0.4%)",C173*Rates!$B$19,IF(G173="Post-payment invoice (0.4%, $2 cap)",MIN(C173*Rates!$B$19,Rates!$B$20),0)),0)</f>
        <v>0</v>
      </c>
      <c r="O173" s="11" t="n">
        <f aca="false">J173+K173+L173+M173+N173</f>
        <v>0</v>
      </c>
      <c r="P173" s="11" t="n">
        <f aca="false">IF(AND(B173&lt;&gt;"",ISNUMBER(C173),C173&gt;0),C173-O173,0)</f>
        <v>0</v>
      </c>
      <c r="Q173" s="12" t="str">
        <f aca="false">IF(AND(B173&lt;&gt;"",ISNUMBER(C173),C173&gt;0),O173/C173,"")</f>
        <v/>
      </c>
      <c r="R173" s="11" t="n">
        <f aca="false">IF(OR(H173="Y",I173&lt;&gt;"None"),IF(H173="Y",O173,0)+IF(I173="Lost, no response",Rates!$B$21,IF(I173="Responded and lost",Rates!$B$21+Rates!$B$22,IF(I173="Responded and won",Rates!$B$21,IF(I173="Smart Disputes win",Rates!$B$21+Rates!$B$23*C173,IF(I173="Smart Disputes loss",Rates!$B$21,0))))),0)</f>
        <v>0</v>
      </c>
      <c r="S173" s="11" t="n">
        <f aca="false">IF(AND(B173&lt;&gt;"",ISNUMBER(C173),C173&gt;0),C173*Rates!$B$24+Rates!$B$25,0)</f>
        <v>0</v>
      </c>
      <c r="T173" s="11" t="n">
        <f aca="false">IF(AND(B173&lt;&gt;"",ISNUMBER(C173),C173&gt;0),C173*Rates!$B$26+Rates!$B$27,0)</f>
        <v>0</v>
      </c>
      <c r="U173" s="11" t="n">
        <f aca="false">S173-O173</f>
        <v>0</v>
      </c>
    </row>
    <row r="174" customFormat="false" ht="15" hidden="false" customHeight="false" outlineLevel="0" collapsed="false">
      <c r="A174" s="9"/>
      <c r="B174" s="9"/>
      <c r="C174" s="10"/>
      <c r="D174" s="9"/>
      <c r="E174" s="9"/>
      <c r="F174" s="9"/>
      <c r="G174" s="9"/>
      <c r="H174" s="9"/>
      <c r="I174" s="9"/>
      <c r="J174" s="11" t="n">
        <f aca="false">IF(AND(B174&lt;&gt;"",ISNUMBER(C174),C174&gt;0),IF(ISNUMBER(INDEX(Rates!$D$5:$D$12,MATCH(B174,Rates!$A$5:$A$12,0))),MIN(C174*INDEX(Rates!$B$5:$B$12,MATCH(B174,Rates!$A$5:$A$12,0)),INDEX(Rates!$D$5:$D$12,MATCH(B174,Rates!$A$5:$A$12,0))),C174*INDEX(Rates!$B$5:$B$12,MATCH(B174,Rates!$A$5:$A$12,0)))+INDEX(Rates!$C$5:$C$12,MATCH(B174,Rates!$A$5:$A$12,0)),0)</f>
        <v>0</v>
      </c>
      <c r="K174" s="11" t="n">
        <f aca="false">IF(AND(B174&lt;&gt;"",ISNUMBER(C174),C174&gt;0),IF(AND(D174="Y",INDEX(Rates!$E$5:$E$12,MATCH(B174,Rates!$A$5:$A$12,0))="Y"),C174*Rates!$B$16,0),0)</f>
        <v>0</v>
      </c>
      <c r="L174" s="11" t="n">
        <f aca="false">IF(AND(AND(B174&lt;&gt;"",ISNUMBER(C174),C174&gt;0),E174="Y"),C174*Rates!$B$17,0)</f>
        <v>0</v>
      </c>
      <c r="M174" s="11" t="n">
        <f aca="false">IF(AND(AND(B174&lt;&gt;"",ISNUMBER(C174),C174&gt;0),F174="Y"),C174*Rates!$B$18,0)</f>
        <v>0</v>
      </c>
      <c r="N174" s="11" t="n">
        <f aca="false">IF(AND(B174&lt;&gt;"",ISNUMBER(C174),C174&gt;0),IF(G174="Stripe Invoicing (0.4%)",C174*Rates!$B$19,IF(G174="Post-payment invoice (0.4%, $2 cap)",MIN(C174*Rates!$B$19,Rates!$B$20),0)),0)</f>
        <v>0</v>
      </c>
      <c r="O174" s="11" t="n">
        <f aca="false">J174+K174+L174+M174+N174</f>
        <v>0</v>
      </c>
      <c r="P174" s="11" t="n">
        <f aca="false">IF(AND(B174&lt;&gt;"",ISNUMBER(C174),C174&gt;0),C174-O174,0)</f>
        <v>0</v>
      </c>
      <c r="Q174" s="12" t="str">
        <f aca="false">IF(AND(B174&lt;&gt;"",ISNUMBER(C174),C174&gt;0),O174/C174,"")</f>
        <v/>
      </c>
      <c r="R174" s="11" t="n">
        <f aca="false">IF(OR(H174="Y",I174&lt;&gt;"None"),IF(H174="Y",O174,0)+IF(I174="Lost, no response",Rates!$B$21,IF(I174="Responded and lost",Rates!$B$21+Rates!$B$22,IF(I174="Responded and won",Rates!$B$21,IF(I174="Smart Disputes win",Rates!$B$21+Rates!$B$23*C174,IF(I174="Smart Disputes loss",Rates!$B$21,0))))),0)</f>
        <v>0</v>
      </c>
      <c r="S174" s="11" t="n">
        <f aca="false">IF(AND(B174&lt;&gt;"",ISNUMBER(C174),C174&gt;0),C174*Rates!$B$24+Rates!$B$25,0)</f>
        <v>0</v>
      </c>
      <c r="T174" s="11" t="n">
        <f aca="false">IF(AND(B174&lt;&gt;"",ISNUMBER(C174),C174&gt;0),C174*Rates!$B$26+Rates!$B$27,0)</f>
        <v>0</v>
      </c>
      <c r="U174" s="11" t="n">
        <f aca="false">S174-O174</f>
        <v>0</v>
      </c>
    </row>
    <row r="175" customFormat="false" ht="15" hidden="false" customHeight="false" outlineLevel="0" collapsed="false">
      <c r="A175" s="9"/>
      <c r="B175" s="9"/>
      <c r="C175" s="10"/>
      <c r="D175" s="9"/>
      <c r="E175" s="9"/>
      <c r="F175" s="9"/>
      <c r="G175" s="9"/>
      <c r="H175" s="9"/>
      <c r="I175" s="9"/>
      <c r="J175" s="11" t="n">
        <f aca="false">IF(AND(B175&lt;&gt;"",ISNUMBER(C175),C175&gt;0),IF(ISNUMBER(INDEX(Rates!$D$5:$D$12,MATCH(B175,Rates!$A$5:$A$12,0))),MIN(C175*INDEX(Rates!$B$5:$B$12,MATCH(B175,Rates!$A$5:$A$12,0)),INDEX(Rates!$D$5:$D$12,MATCH(B175,Rates!$A$5:$A$12,0))),C175*INDEX(Rates!$B$5:$B$12,MATCH(B175,Rates!$A$5:$A$12,0)))+INDEX(Rates!$C$5:$C$12,MATCH(B175,Rates!$A$5:$A$12,0)),0)</f>
        <v>0</v>
      </c>
      <c r="K175" s="11" t="n">
        <f aca="false">IF(AND(B175&lt;&gt;"",ISNUMBER(C175),C175&gt;0),IF(AND(D175="Y",INDEX(Rates!$E$5:$E$12,MATCH(B175,Rates!$A$5:$A$12,0))="Y"),C175*Rates!$B$16,0),0)</f>
        <v>0</v>
      </c>
      <c r="L175" s="11" t="n">
        <f aca="false">IF(AND(AND(B175&lt;&gt;"",ISNUMBER(C175),C175&gt;0),E175="Y"),C175*Rates!$B$17,0)</f>
        <v>0</v>
      </c>
      <c r="M175" s="11" t="n">
        <f aca="false">IF(AND(AND(B175&lt;&gt;"",ISNUMBER(C175),C175&gt;0),F175="Y"),C175*Rates!$B$18,0)</f>
        <v>0</v>
      </c>
      <c r="N175" s="11" t="n">
        <f aca="false">IF(AND(B175&lt;&gt;"",ISNUMBER(C175),C175&gt;0),IF(G175="Stripe Invoicing (0.4%)",C175*Rates!$B$19,IF(G175="Post-payment invoice (0.4%, $2 cap)",MIN(C175*Rates!$B$19,Rates!$B$20),0)),0)</f>
        <v>0</v>
      </c>
      <c r="O175" s="11" t="n">
        <f aca="false">J175+K175+L175+M175+N175</f>
        <v>0</v>
      </c>
      <c r="P175" s="11" t="n">
        <f aca="false">IF(AND(B175&lt;&gt;"",ISNUMBER(C175),C175&gt;0),C175-O175,0)</f>
        <v>0</v>
      </c>
      <c r="Q175" s="12" t="str">
        <f aca="false">IF(AND(B175&lt;&gt;"",ISNUMBER(C175),C175&gt;0),O175/C175,"")</f>
        <v/>
      </c>
      <c r="R175" s="11" t="n">
        <f aca="false">IF(OR(H175="Y",I175&lt;&gt;"None"),IF(H175="Y",O175,0)+IF(I175="Lost, no response",Rates!$B$21,IF(I175="Responded and lost",Rates!$B$21+Rates!$B$22,IF(I175="Responded and won",Rates!$B$21,IF(I175="Smart Disputes win",Rates!$B$21+Rates!$B$23*C175,IF(I175="Smart Disputes loss",Rates!$B$21,0))))),0)</f>
        <v>0</v>
      </c>
      <c r="S175" s="11" t="n">
        <f aca="false">IF(AND(B175&lt;&gt;"",ISNUMBER(C175),C175&gt;0),C175*Rates!$B$24+Rates!$B$25,0)</f>
        <v>0</v>
      </c>
      <c r="T175" s="11" t="n">
        <f aca="false">IF(AND(B175&lt;&gt;"",ISNUMBER(C175),C175&gt;0),C175*Rates!$B$26+Rates!$B$27,0)</f>
        <v>0</v>
      </c>
      <c r="U175" s="11" t="n">
        <f aca="false">S175-O175</f>
        <v>0</v>
      </c>
    </row>
    <row r="176" customFormat="false" ht="15" hidden="false" customHeight="false" outlineLevel="0" collapsed="false">
      <c r="A176" s="9"/>
      <c r="B176" s="9"/>
      <c r="C176" s="10"/>
      <c r="D176" s="9"/>
      <c r="E176" s="9"/>
      <c r="F176" s="9"/>
      <c r="G176" s="9"/>
      <c r="H176" s="9"/>
      <c r="I176" s="9"/>
      <c r="J176" s="11" t="n">
        <f aca="false">IF(AND(B176&lt;&gt;"",ISNUMBER(C176),C176&gt;0),IF(ISNUMBER(INDEX(Rates!$D$5:$D$12,MATCH(B176,Rates!$A$5:$A$12,0))),MIN(C176*INDEX(Rates!$B$5:$B$12,MATCH(B176,Rates!$A$5:$A$12,0)),INDEX(Rates!$D$5:$D$12,MATCH(B176,Rates!$A$5:$A$12,0))),C176*INDEX(Rates!$B$5:$B$12,MATCH(B176,Rates!$A$5:$A$12,0)))+INDEX(Rates!$C$5:$C$12,MATCH(B176,Rates!$A$5:$A$12,0)),0)</f>
        <v>0</v>
      </c>
      <c r="K176" s="11" t="n">
        <f aca="false">IF(AND(B176&lt;&gt;"",ISNUMBER(C176),C176&gt;0),IF(AND(D176="Y",INDEX(Rates!$E$5:$E$12,MATCH(B176,Rates!$A$5:$A$12,0))="Y"),C176*Rates!$B$16,0),0)</f>
        <v>0</v>
      </c>
      <c r="L176" s="11" t="n">
        <f aca="false">IF(AND(AND(B176&lt;&gt;"",ISNUMBER(C176),C176&gt;0),E176="Y"),C176*Rates!$B$17,0)</f>
        <v>0</v>
      </c>
      <c r="M176" s="11" t="n">
        <f aca="false">IF(AND(AND(B176&lt;&gt;"",ISNUMBER(C176),C176&gt;0),F176="Y"),C176*Rates!$B$18,0)</f>
        <v>0</v>
      </c>
      <c r="N176" s="11" t="n">
        <f aca="false">IF(AND(B176&lt;&gt;"",ISNUMBER(C176),C176&gt;0),IF(G176="Stripe Invoicing (0.4%)",C176*Rates!$B$19,IF(G176="Post-payment invoice (0.4%, $2 cap)",MIN(C176*Rates!$B$19,Rates!$B$20),0)),0)</f>
        <v>0</v>
      </c>
      <c r="O176" s="11" t="n">
        <f aca="false">J176+K176+L176+M176+N176</f>
        <v>0</v>
      </c>
      <c r="P176" s="11" t="n">
        <f aca="false">IF(AND(B176&lt;&gt;"",ISNUMBER(C176),C176&gt;0),C176-O176,0)</f>
        <v>0</v>
      </c>
      <c r="Q176" s="12" t="str">
        <f aca="false">IF(AND(B176&lt;&gt;"",ISNUMBER(C176),C176&gt;0),O176/C176,"")</f>
        <v/>
      </c>
      <c r="R176" s="11" t="n">
        <f aca="false">IF(OR(H176="Y",I176&lt;&gt;"None"),IF(H176="Y",O176,0)+IF(I176="Lost, no response",Rates!$B$21,IF(I176="Responded and lost",Rates!$B$21+Rates!$B$22,IF(I176="Responded and won",Rates!$B$21,IF(I176="Smart Disputes win",Rates!$B$21+Rates!$B$23*C176,IF(I176="Smart Disputes loss",Rates!$B$21,0))))),0)</f>
        <v>0</v>
      </c>
      <c r="S176" s="11" t="n">
        <f aca="false">IF(AND(B176&lt;&gt;"",ISNUMBER(C176),C176&gt;0),C176*Rates!$B$24+Rates!$B$25,0)</f>
        <v>0</v>
      </c>
      <c r="T176" s="11" t="n">
        <f aca="false">IF(AND(B176&lt;&gt;"",ISNUMBER(C176),C176&gt;0),C176*Rates!$B$26+Rates!$B$27,0)</f>
        <v>0</v>
      </c>
      <c r="U176" s="11" t="n">
        <f aca="false">S176-O176</f>
        <v>0</v>
      </c>
    </row>
    <row r="177" customFormat="false" ht="15" hidden="false" customHeight="false" outlineLevel="0" collapsed="false">
      <c r="A177" s="9"/>
      <c r="B177" s="9"/>
      <c r="C177" s="10"/>
      <c r="D177" s="9"/>
      <c r="E177" s="9"/>
      <c r="F177" s="9"/>
      <c r="G177" s="9"/>
      <c r="H177" s="9"/>
      <c r="I177" s="9"/>
      <c r="J177" s="11" t="n">
        <f aca="false">IF(AND(B177&lt;&gt;"",ISNUMBER(C177),C177&gt;0),IF(ISNUMBER(INDEX(Rates!$D$5:$D$12,MATCH(B177,Rates!$A$5:$A$12,0))),MIN(C177*INDEX(Rates!$B$5:$B$12,MATCH(B177,Rates!$A$5:$A$12,0)),INDEX(Rates!$D$5:$D$12,MATCH(B177,Rates!$A$5:$A$12,0))),C177*INDEX(Rates!$B$5:$B$12,MATCH(B177,Rates!$A$5:$A$12,0)))+INDEX(Rates!$C$5:$C$12,MATCH(B177,Rates!$A$5:$A$12,0)),0)</f>
        <v>0</v>
      </c>
      <c r="K177" s="11" t="n">
        <f aca="false">IF(AND(B177&lt;&gt;"",ISNUMBER(C177),C177&gt;0),IF(AND(D177="Y",INDEX(Rates!$E$5:$E$12,MATCH(B177,Rates!$A$5:$A$12,0))="Y"),C177*Rates!$B$16,0),0)</f>
        <v>0</v>
      </c>
      <c r="L177" s="11" t="n">
        <f aca="false">IF(AND(AND(B177&lt;&gt;"",ISNUMBER(C177),C177&gt;0),E177="Y"),C177*Rates!$B$17,0)</f>
        <v>0</v>
      </c>
      <c r="M177" s="11" t="n">
        <f aca="false">IF(AND(AND(B177&lt;&gt;"",ISNUMBER(C177),C177&gt;0),F177="Y"),C177*Rates!$B$18,0)</f>
        <v>0</v>
      </c>
      <c r="N177" s="11" t="n">
        <f aca="false">IF(AND(B177&lt;&gt;"",ISNUMBER(C177),C177&gt;0),IF(G177="Stripe Invoicing (0.4%)",C177*Rates!$B$19,IF(G177="Post-payment invoice (0.4%, $2 cap)",MIN(C177*Rates!$B$19,Rates!$B$20),0)),0)</f>
        <v>0</v>
      </c>
      <c r="O177" s="11" t="n">
        <f aca="false">J177+K177+L177+M177+N177</f>
        <v>0</v>
      </c>
      <c r="P177" s="11" t="n">
        <f aca="false">IF(AND(B177&lt;&gt;"",ISNUMBER(C177),C177&gt;0),C177-O177,0)</f>
        <v>0</v>
      </c>
      <c r="Q177" s="12" t="str">
        <f aca="false">IF(AND(B177&lt;&gt;"",ISNUMBER(C177),C177&gt;0),O177/C177,"")</f>
        <v/>
      </c>
      <c r="R177" s="11" t="n">
        <f aca="false">IF(OR(H177="Y",I177&lt;&gt;"None"),IF(H177="Y",O177,0)+IF(I177="Lost, no response",Rates!$B$21,IF(I177="Responded and lost",Rates!$B$21+Rates!$B$22,IF(I177="Responded and won",Rates!$B$21,IF(I177="Smart Disputes win",Rates!$B$21+Rates!$B$23*C177,IF(I177="Smart Disputes loss",Rates!$B$21,0))))),0)</f>
        <v>0</v>
      </c>
      <c r="S177" s="11" t="n">
        <f aca="false">IF(AND(B177&lt;&gt;"",ISNUMBER(C177),C177&gt;0),C177*Rates!$B$24+Rates!$B$25,0)</f>
        <v>0</v>
      </c>
      <c r="T177" s="11" t="n">
        <f aca="false">IF(AND(B177&lt;&gt;"",ISNUMBER(C177),C177&gt;0),C177*Rates!$B$26+Rates!$B$27,0)</f>
        <v>0</v>
      </c>
      <c r="U177" s="11" t="n">
        <f aca="false">S177-O177</f>
        <v>0</v>
      </c>
    </row>
    <row r="178" customFormat="false" ht="15" hidden="false" customHeight="false" outlineLevel="0" collapsed="false">
      <c r="A178" s="9"/>
      <c r="B178" s="9"/>
      <c r="C178" s="10"/>
      <c r="D178" s="9"/>
      <c r="E178" s="9"/>
      <c r="F178" s="9"/>
      <c r="G178" s="9"/>
      <c r="H178" s="9"/>
      <c r="I178" s="9"/>
      <c r="J178" s="11" t="n">
        <f aca="false">IF(AND(B178&lt;&gt;"",ISNUMBER(C178),C178&gt;0),IF(ISNUMBER(INDEX(Rates!$D$5:$D$12,MATCH(B178,Rates!$A$5:$A$12,0))),MIN(C178*INDEX(Rates!$B$5:$B$12,MATCH(B178,Rates!$A$5:$A$12,0)),INDEX(Rates!$D$5:$D$12,MATCH(B178,Rates!$A$5:$A$12,0))),C178*INDEX(Rates!$B$5:$B$12,MATCH(B178,Rates!$A$5:$A$12,0)))+INDEX(Rates!$C$5:$C$12,MATCH(B178,Rates!$A$5:$A$12,0)),0)</f>
        <v>0</v>
      </c>
      <c r="K178" s="11" t="n">
        <f aca="false">IF(AND(B178&lt;&gt;"",ISNUMBER(C178),C178&gt;0),IF(AND(D178="Y",INDEX(Rates!$E$5:$E$12,MATCH(B178,Rates!$A$5:$A$12,0))="Y"),C178*Rates!$B$16,0),0)</f>
        <v>0</v>
      </c>
      <c r="L178" s="11" t="n">
        <f aca="false">IF(AND(AND(B178&lt;&gt;"",ISNUMBER(C178),C178&gt;0),E178="Y"),C178*Rates!$B$17,0)</f>
        <v>0</v>
      </c>
      <c r="M178" s="11" t="n">
        <f aca="false">IF(AND(AND(B178&lt;&gt;"",ISNUMBER(C178),C178&gt;0),F178="Y"),C178*Rates!$B$18,0)</f>
        <v>0</v>
      </c>
      <c r="N178" s="11" t="n">
        <f aca="false">IF(AND(B178&lt;&gt;"",ISNUMBER(C178),C178&gt;0),IF(G178="Stripe Invoicing (0.4%)",C178*Rates!$B$19,IF(G178="Post-payment invoice (0.4%, $2 cap)",MIN(C178*Rates!$B$19,Rates!$B$20),0)),0)</f>
        <v>0</v>
      </c>
      <c r="O178" s="11" t="n">
        <f aca="false">J178+K178+L178+M178+N178</f>
        <v>0</v>
      </c>
      <c r="P178" s="11" t="n">
        <f aca="false">IF(AND(B178&lt;&gt;"",ISNUMBER(C178),C178&gt;0),C178-O178,0)</f>
        <v>0</v>
      </c>
      <c r="Q178" s="12" t="str">
        <f aca="false">IF(AND(B178&lt;&gt;"",ISNUMBER(C178),C178&gt;0),O178/C178,"")</f>
        <v/>
      </c>
      <c r="R178" s="11" t="n">
        <f aca="false">IF(OR(H178="Y",I178&lt;&gt;"None"),IF(H178="Y",O178,0)+IF(I178="Lost, no response",Rates!$B$21,IF(I178="Responded and lost",Rates!$B$21+Rates!$B$22,IF(I178="Responded and won",Rates!$B$21,IF(I178="Smart Disputes win",Rates!$B$21+Rates!$B$23*C178,IF(I178="Smart Disputes loss",Rates!$B$21,0))))),0)</f>
        <v>0</v>
      </c>
      <c r="S178" s="11" t="n">
        <f aca="false">IF(AND(B178&lt;&gt;"",ISNUMBER(C178),C178&gt;0),C178*Rates!$B$24+Rates!$B$25,0)</f>
        <v>0</v>
      </c>
      <c r="T178" s="11" t="n">
        <f aca="false">IF(AND(B178&lt;&gt;"",ISNUMBER(C178),C178&gt;0),C178*Rates!$B$26+Rates!$B$27,0)</f>
        <v>0</v>
      </c>
      <c r="U178" s="11" t="n">
        <f aca="false">S178-O178</f>
        <v>0</v>
      </c>
    </row>
    <row r="179" customFormat="false" ht="15" hidden="false" customHeight="false" outlineLevel="0" collapsed="false">
      <c r="A179" s="9"/>
      <c r="B179" s="9"/>
      <c r="C179" s="10"/>
      <c r="D179" s="9"/>
      <c r="E179" s="9"/>
      <c r="F179" s="9"/>
      <c r="G179" s="9"/>
      <c r="H179" s="9"/>
      <c r="I179" s="9"/>
      <c r="J179" s="11" t="n">
        <f aca="false">IF(AND(B179&lt;&gt;"",ISNUMBER(C179),C179&gt;0),IF(ISNUMBER(INDEX(Rates!$D$5:$D$12,MATCH(B179,Rates!$A$5:$A$12,0))),MIN(C179*INDEX(Rates!$B$5:$B$12,MATCH(B179,Rates!$A$5:$A$12,0)),INDEX(Rates!$D$5:$D$12,MATCH(B179,Rates!$A$5:$A$12,0))),C179*INDEX(Rates!$B$5:$B$12,MATCH(B179,Rates!$A$5:$A$12,0)))+INDEX(Rates!$C$5:$C$12,MATCH(B179,Rates!$A$5:$A$12,0)),0)</f>
        <v>0</v>
      </c>
      <c r="K179" s="11" t="n">
        <f aca="false">IF(AND(B179&lt;&gt;"",ISNUMBER(C179),C179&gt;0),IF(AND(D179="Y",INDEX(Rates!$E$5:$E$12,MATCH(B179,Rates!$A$5:$A$12,0))="Y"),C179*Rates!$B$16,0),0)</f>
        <v>0</v>
      </c>
      <c r="L179" s="11" t="n">
        <f aca="false">IF(AND(AND(B179&lt;&gt;"",ISNUMBER(C179),C179&gt;0),E179="Y"),C179*Rates!$B$17,0)</f>
        <v>0</v>
      </c>
      <c r="M179" s="11" t="n">
        <f aca="false">IF(AND(AND(B179&lt;&gt;"",ISNUMBER(C179),C179&gt;0),F179="Y"),C179*Rates!$B$18,0)</f>
        <v>0</v>
      </c>
      <c r="N179" s="11" t="n">
        <f aca="false">IF(AND(B179&lt;&gt;"",ISNUMBER(C179),C179&gt;0),IF(G179="Stripe Invoicing (0.4%)",C179*Rates!$B$19,IF(G179="Post-payment invoice (0.4%, $2 cap)",MIN(C179*Rates!$B$19,Rates!$B$20),0)),0)</f>
        <v>0</v>
      </c>
      <c r="O179" s="11" t="n">
        <f aca="false">J179+K179+L179+M179+N179</f>
        <v>0</v>
      </c>
      <c r="P179" s="11" t="n">
        <f aca="false">IF(AND(B179&lt;&gt;"",ISNUMBER(C179),C179&gt;0),C179-O179,0)</f>
        <v>0</v>
      </c>
      <c r="Q179" s="12" t="str">
        <f aca="false">IF(AND(B179&lt;&gt;"",ISNUMBER(C179),C179&gt;0),O179/C179,"")</f>
        <v/>
      </c>
      <c r="R179" s="11" t="n">
        <f aca="false">IF(OR(H179="Y",I179&lt;&gt;"None"),IF(H179="Y",O179,0)+IF(I179="Lost, no response",Rates!$B$21,IF(I179="Responded and lost",Rates!$B$21+Rates!$B$22,IF(I179="Responded and won",Rates!$B$21,IF(I179="Smart Disputes win",Rates!$B$21+Rates!$B$23*C179,IF(I179="Smart Disputes loss",Rates!$B$21,0))))),0)</f>
        <v>0</v>
      </c>
      <c r="S179" s="11" t="n">
        <f aca="false">IF(AND(B179&lt;&gt;"",ISNUMBER(C179),C179&gt;0),C179*Rates!$B$24+Rates!$B$25,0)</f>
        <v>0</v>
      </c>
      <c r="T179" s="11" t="n">
        <f aca="false">IF(AND(B179&lt;&gt;"",ISNUMBER(C179),C179&gt;0),C179*Rates!$B$26+Rates!$B$27,0)</f>
        <v>0</v>
      </c>
      <c r="U179" s="11" t="n">
        <f aca="false">S179-O179</f>
        <v>0</v>
      </c>
    </row>
    <row r="180" customFormat="false" ht="15" hidden="false" customHeight="false" outlineLevel="0" collapsed="false">
      <c r="A180" s="9"/>
      <c r="B180" s="9"/>
      <c r="C180" s="10"/>
      <c r="D180" s="9"/>
      <c r="E180" s="9"/>
      <c r="F180" s="9"/>
      <c r="G180" s="9"/>
      <c r="H180" s="9"/>
      <c r="I180" s="9"/>
      <c r="J180" s="11" t="n">
        <f aca="false">IF(AND(B180&lt;&gt;"",ISNUMBER(C180),C180&gt;0),IF(ISNUMBER(INDEX(Rates!$D$5:$D$12,MATCH(B180,Rates!$A$5:$A$12,0))),MIN(C180*INDEX(Rates!$B$5:$B$12,MATCH(B180,Rates!$A$5:$A$12,0)),INDEX(Rates!$D$5:$D$12,MATCH(B180,Rates!$A$5:$A$12,0))),C180*INDEX(Rates!$B$5:$B$12,MATCH(B180,Rates!$A$5:$A$12,0)))+INDEX(Rates!$C$5:$C$12,MATCH(B180,Rates!$A$5:$A$12,0)),0)</f>
        <v>0</v>
      </c>
      <c r="K180" s="11" t="n">
        <f aca="false">IF(AND(B180&lt;&gt;"",ISNUMBER(C180),C180&gt;0),IF(AND(D180="Y",INDEX(Rates!$E$5:$E$12,MATCH(B180,Rates!$A$5:$A$12,0))="Y"),C180*Rates!$B$16,0),0)</f>
        <v>0</v>
      </c>
      <c r="L180" s="11" t="n">
        <f aca="false">IF(AND(AND(B180&lt;&gt;"",ISNUMBER(C180),C180&gt;0),E180="Y"),C180*Rates!$B$17,0)</f>
        <v>0</v>
      </c>
      <c r="M180" s="11" t="n">
        <f aca="false">IF(AND(AND(B180&lt;&gt;"",ISNUMBER(C180),C180&gt;0),F180="Y"),C180*Rates!$B$18,0)</f>
        <v>0</v>
      </c>
      <c r="N180" s="11" t="n">
        <f aca="false">IF(AND(B180&lt;&gt;"",ISNUMBER(C180),C180&gt;0),IF(G180="Stripe Invoicing (0.4%)",C180*Rates!$B$19,IF(G180="Post-payment invoice (0.4%, $2 cap)",MIN(C180*Rates!$B$19,Rates!$B$20),0)),0)</f>
        <v>0</v>
      </c>
      <c r="O180" s="11" t="n">
        <f aca="false">J180+K180+L180+M180+N180</f>
        <v>0</v>
      </c>
      <c r="P180" s="11" t="n">
        <f aca="false">IF(AND(B180&lt;&gt;"",ISNUMBER(C180),C180&gt;0),C180-O180,0)</f>
        <v>0</v>
      </c>
      <c r="Q180" s="12" t="str">
        <f aca="false">IF(AND(B180&lt;&gt;"",ISNUMBER(C180),C180&gt;0),O180/C180,"")</f>
        <v/>
      </c>
      <c r="R180" s="11" t="n">
        <f aca="false">IF(OR(H180="Y",I180&lt;&gt;"None"),IF(H180="Y",O180,0)+IF(I180="Lost, no response",Rates!$B$21,IF(I180="Responded and lost",Rates!$B$21+Rates!$B$22,IF(I180="Responded and won",Rates!$B$21,IF(I180="Smart Disputes win",Rates!$B$21+Rates!$B$23*C180,IF(I180="Smart Disputes loss",Rates!$B$21,0))))),0)</f>
        <v>0</v>
      </c>
      <c r="S180" s="11" t="n">
        <f aca="false">IF(AND(B180&lt;&gt;"",ISNUMBER(C180),C180&gt;0),C180*Rates!$B$24+Rates!$B$25,0)</f>
        <v>0</v>
      </c>
      <c r="T180" s="11" t="n">
        <f aca="false">IF(AND(B180&lt;&gt;"",ISNUMBER(C180),C180&gt;0),C180*Rates!$B$26+Rates!$B$27,0)</f>
        <v>0</v>
      </c>
      <c r="U180" s="11" t="n">
        <f aca="false">S180-O180</f>
        <v>0</v>
      </c>
    </row>
    <row r="181" customFormat="false" ht="15" hidden="false" customHeight="false" outlineLevel="0" collapsed="false">
      <c r="A181" s="9"/>
      <c r="B181" s="9"/>
      <c r="C181" s="10"/>
      <c r="D181" s="9"/>
      <c r="E181" s="9"/>
      <c r="F181" s="9"/>
      <c r="G181" s="9"/>
      <c r="H181" s="9"/>
      <c r="I181" s="9"/>
      <c r="J181" s="11" t="n">
        <f aca="false">IF(AND(B181&lt;&gt;"",ISNUMBER(C181),C181&gt;0),IF(ISNUMBER(INDEX(Rates!$D$5:$D$12,MATCH(B181,Rates!$A$5:$A$12,0))),MIN(C181*INDEX(Rates!$B$5:$B$12,MATCH(B181,Rates!$A$5:$A$12,0)),INDEX(Rates!$D$5:$D$12,MATCH(B181,Rates!$A$5:$A$12,0))),C181*INDEX(Rates!$B$5:$B$12,MATCH(B181,Rates!$A$5:$A$12,0)))+INDEX(Rates!$C$5:$C$12,MATCH(B181,Rates!$A$5:$A$12,0)),0)</f>
        <v>0</v>
      </c>
      <c r="K181" s="11" t="n">
        <f aca="false">IF(AND(B181&lt;&gt;"",ISNUMBER(C181),C181&gt;0),IF(AND(D181="Y",INDEX(Rates!$E$5:$E$12,MATCH(B181,Rates!$A$5:$A$12,0))="Y"),C181*Rates!$B$16,0),0)</f>
        <v>0</v>
      </c>
      <c r="L181" s="11" t="n">
        <f aca="false">IF(AND(AND(B181&lt;&gt;"",ISNUMBER(C181),C181&gt;0),E181="Y"),C181*Rates!$B$17,0)</f>
        <v>0</v>
      </c>
      <c r="M181" s="11" t="n">
        <f aca="false">IF(AND(AND(B181&lt;&gt;"",ISNUMBER(C181),C181&gt;0),F181="Y"),C181*Rates!$B$18,0)</f>
        <v>0</v>
      </c>
      <c r="N181" s="11" t="n">
        <f aca="false">IF(AND(B181&lt;&gt;"",ISNUMBER(C181),C181&gt;0),IF(G181="Stripe Invoicing (0.4%)",C181*Rates!$B$19,IF(G181="Post-payment invoice (0.4%, $2 cap)",MIN(C181*Rates!$B$19,Rates!$B$20),0)),0)</f>
        <v>0</v>
      </c>
      <c r="O181" s="11" t="n">
        <f aca="false">J181+K181+L181+M181+N181</f>
        <v>0</v>
      </c>
      <c r="P181" s="11" t="n">
        <f aca="false">IF(AND(B181&lt;&gt;"",ISNUMBER(C181),C181&gt;0),C181-O181,0)</f>
        <v>0</v>
      </c>
      <c r="Q181" s="12" t="str">
        <f aca="false">IF(AND(B181&lt;&gt;"",ISNUMBER(C181),C181&gt;0),O181/C181,"")</f>
        <v/>
      </c>
      <c r="R181" s="11" t="n">
        <f aca="false">IF(OR(H181="Y",I181&lt;&gt;"None"),IF(H181="Y",O181,0)+IF(I181="Lost, no response",Rates!$B$21,IF(I181="Responded and lost",Rates!$B$21+Rates!$B$22,IF(I181="Responded and won",Rates!$B$21,IF(I181="Smart Disputes win",Rates!$B$21+Rates!$B$23*C181,IF(I181="Smart Disputes loss",Rates!$B$21,0))))),0)</f>
        <v>0</v>
      </c>
      <c r="S181" s="11" t="n">
        <f aca="false">IF(AND(B181&lt;&gt;"",ISNUMBER(C181),C181&gt;0),C181*Rates!$B$24+Rates!$B$25,0)</f>
        <v>0</v>
      </c>
      <c r="T181" s="11" t="n">
        <f aca="false">IF(AND(B181&lt;&gt;"",ISNUMBER(C181),C181&gt;0),C181*Rates!$B$26+Rates!$B$27,0)</f>
        <v>0</v>
      </c>
      <c r="U181" s="11" t="n">
        <f aca="false">S181-O181</f>
        <v>0</v>
      </c>
    </row>
    <row r="182" customFormat="false" ht="15" hidden="false" customHeight="false" outlineLevel="0" collapsed="false">
      <c r="A182" s="9"/>
      <c r="B182" s="9"/>
      <c r="C182" s="10"/>
      <c r="D182" s="9"/>
      <c r="E182" s="9"/>
      <c r="F182" s="9"/>
      <c r="G182" s="9"/>
      <c r="H182" s="9"/>
      <c r="I182" s="9"/>
      <c r="J182" s="11" t="n">
        <f aca="false">IF(AND(B182&lt;&gt;"",ISNUMBER(C182),C182&gt;0),IF(ISNUMBER(INDEX(Rates!$D$5:$D$12,MATCH(B182,Rates!$A$5:$A$12,0))),MIN(C182*INDEX(Rates!$B$5:$B$12,MATCH(B182,Rates!$A$5:$A$12,0)),INDEX(Rates!$D$5:$D$12,MATCH(B182,Rates!$A$5:$A$12,0))),C182*INDEX(Rates!$B$5:$B$12,MATCH(B182,Rates!$A$5:$A$12,0)))+INDEX(Rates!$C$5:$C$12,MATCH(B182,Rates!$A$5:$A$12,0)),0)</f>
        <v>0</v>
      </c>
      <c r="K182" s="11" t="n">
        <f aca="false">IF(AND(B182&lt;&gt;"",ISNUMBER(C182),C182&gt;0),IF(AND(D182="Y",INDEX(Rates!$E$5:$E$12,MATCH(B182,Rates!$A$5:$A$12,0))="Y"),C182*Rates!$B$16,0),0)</f>
        <v>0</v>
      </c>
      <c r="L182" s="11" t="n">
        <f aca="false">IF(AND(AND(B182&lt;&gt;"",ISNUMBER(C182),C182&gt;0),E182="Y"),C182*Rates!$B$17,0)</f>
        <v>0</v>
      </c>
      <c r="M182" s="11" t="n">
        <f aca="false">IF(AND(AND(B182&lt;&gt;"",ISNUMBER(C182),C182&gt;0),F182="Y"),C182*Rates!$B$18,0)</f>
        <v>0</v>
      </c>
      <c r="N182" s="11" t="n">
        <f aca="false">IF(AND(B182&lt;&gt;"",ISNUMBER(C182),C182&gt;0),IF(G182="Stripe Invoicing (0.4%)",C182*Rates!$B$19,IF(G182="Post-payment invoice (0.4%, $2 cap)",MIN(C182*Rates!$B$19,Rates!$B$20),0)),0)</f>
        <v>0</v>
      </c>
      <c r="O182" s="11" t="n">
        <f aca="false">J182+K182+L182+M182+N182</f>
        <v>0</v>
      </c>
      <c r="P182" s="11" t="n">
        <f aca="false">IF(AND(B182&lt;&gt;"",ISNUMBER(C182),C182&gt;0),C182-O182,0)</f>
        <v>0</v>
      </c>
      <c r="Q182" s="12" t="str">
        <f aca="false">IF(AND(B182&lt;&gt;"",ISNUMBER(C182),C182&gt;0),O182/C182,"")</f>
        <v/>
      </c>
      <c r="R182" s="11" t="n">
        <f aca="false">IF(OR(H182="Y",I182&lt;&gt;"None"),IF(H182="Y",O182,0)+IF(I182="Lost, no response",Rates!$B$21,IF(I182="Responded and lost",Rates!$B$21+Rates!$B$22,IF(I182="Responded and won",Rates!$B$21,IF(I182="Smart Disputes win",Rates!$B$21+Rates!$B$23*C182,IF(I182="Smart Disputes loss",Rates!$B$21,0))))),0)</f>
        <v>0</v>
      </c>
      <c r="S182" s="11" t="n">
        <f aca="false">IF(AND(B182&lt;&gt;"",ISNUMBER(C182),C182&gt;0),C182*Rates!$B$24+Rates!$B$25,0)</f>
        <v>0</v>
      </c>
      <c r="T182" s="11" t="n">
        <f aca="false">IF(AND(B182&lt;&gt;"",ISNUMBER(C182),C182&gt;0),C182*Rates!$B$26+Rates!$B$27,0)</f>
        <v>0</v>
      </c>
      <c r="U182" s="11" t="n">
        <f aca="false">S182-O182</f>
        <v>0</v>
      </c>
    </row>
    <row r="183" customFormat="false" ht="15" hidden="false" customHeight="false" outlineLevel="0" collapsed="false">
      <c r="A183" s="9"/>
      <c r="B183" s="9"/>
      <c r="C183" s="10"/>
      <c r="D183" s="9"/>
      <c r="E183" s="9"/>
      <c r="F183" s="9"/>
      <c r="G183" s="9"/>
      <c r="H183" s="9"/>
      <c r="I183" s="9"/>
      <c r="J183" s="11" t="n">
        <f aca="false">IF(AND(B183&lt;&gt;"",ISNUMBER(C183),C183&gt;0),IF(ISNUMBER(INDEX(Rates!$D$5:$D$12,MATCH(B183,Rates!$A$5:$A$12,0))),MIN(C183*INDEX(Rates!$B$5:$B$12,MATCH(B183,Rates!$A$5:$A$12,0)),INDEX(Rates!$D$5:$D$12,MATCH(B183,Rates!$A$5:$A$12,0))),C183*INDEX(Rates!$B$5:$B$12,MATCH(B183,Rates!$A$5:$A$12,0)))+INDEX(Rates!$C$5:$C$12,MATCH(B183,Rates!$A$5:$A$12,0)),0)</f>
        <v>0</v>
      </c>
      <c r="K183" s="11" t="n">
        <f aca="false">IF(AND(B183&lt;&gt;"",ISNUMBER(C183),C183&gt;0),IF(AND(D183="Y",INDEX(Rates!$E$5:$E$12,MATCH(B183,Rates!$A$5:$A$12,0))="Y"),C183*Rates!$B$16,0),0)</f>
        <v>0</v>
      </c>
      <c r="L183" s="11" t="n">
        <f aca="false">IF(AND(AND(B183&lt;&gt;"",ISNUMBER(C183),C183&gt;0),E183="Y"),C183*Rates!$B$17,0)</f>
        <v>0</v>
      </c>
      <c r="M183" s="11" t="n">
        <f aca="false">IF(AND(AND(B183&lt;&gt;"",ISNUMBER(C183),C183&gt;0),F183="Y"),C183*Rates!$B$18,0)</f>
        <v>0</v>
      </c>
      <c r="N183" s="11" t="n">
        <f aca="false">IF(AND(B183&lt;&gt;"",ISNUMBER(C183),C183&gt;0),IF(G183="Stripe Invoicing (0.4%)",C183*Rates!$B$19,IF(G183="Post-payment invoice (0.4%, $2 cap)",MIN(C183*Rates!$B$19,Rates!$B$20),0)),0)</f>
        <v>0</v>
      </c>
      <c r="O183" s="11" t="n">
        <f aca="false">J183+K183+L183+M183+N183</f>
        <v>0</v>
      </c>
      <c r="P183" s="11" t="n">
        <f aca="false">IF(AND(B183&lt;&gt;"",ISNUMBER(C183),C183&gt;0),C183-O183,0)</f>
        <v>0</v>
      </c>
      <c r="Q183" s="12" t="str">
        <f aca="false">IF(AND(B183&lt;&gt;"",ISNUMBER(C183),C183&gt;0),O183/C183,"")</f>
        <v/>
      </c>
      <c r="R183" s="11" t="n">
        <f aca="false">IF(OR(H183="Y",I183&lt;&gt;"None"),IF(H183="Y",O183,0)+IF(I183="Lost, no response",Rates!$B$21,IF(I183="Responded and lost",Rates!$B$21+Rates!$B$22,IF(I183="Responded and won",Rates!$B$21,IF(I183="Smart Disputes win",Rates!$B$21+Rates!$B$23*C183,IF(I183="Smart Disputes loss",Rates!$B$21,0))))),0)</f>
        <v>0</v>
      </c>
      <c r="S183" s="11" t="n">
        <f aca="false">IF(AND(B183&lt;&gt;"",ISNUMBER(C183),C183&gt;0),C183*Rates!$B$24+Rates!$B$25,0)</f>
        <v>0</v>
      </c>
      <c r="T183" s="11" t="n">
        <f aca="false">IF(AND(B183&lt;&gt;"",ISNUMBER(C183),C183&gt;0),C183*Rates!$B$26+Rates!$B$27,0)</f>
        <v>0</v>
      </c>
      <c r="U183" s="11" t="n">
        <f aca="false">S183-O183</f>
        <v>0</v>
      </c>
    </row>
    <row r="184" customFormat="false" ht="15" hidden="false" customHeight="false" outlineLevel="0" collapsed="false">
      <c r="A184" s="9"/>
      <c r="B184" s="9"/>
      <c r="C184" s="10"/>
      <c r="D184" s="9"/>
      <c r="E184" s="9"/>
      <c r="F184" s="9"/>
      <c r="G184" s="9"/>
      <c r="H184" s="9"/>
      <c r="I184" s="9"/>
      <c r="J184" s="11" t="n">
        <f aca="false">IF(AND(B184&lt;&gt;"",ISNUMBER(C184),C184&gt;0),IF(ISNUMBER(INDEX(Rates!$D$5:$D$12,MATCH(B184,Rates!$A$5:$A$12,0))),MIN(C184*INDEX(Rates!$B$5:$B$12,MATCH(B184,Rates!$A$5:$A$12,0)),INDEX(Rates!$D$5:$D$12,MATCH(B184,Rates!$A$5:$A$12,0))),C184*INDEX(Rates!$B$5:$B$12,MATCH(B184,Rates!$A$5:$A$12,0)))+INDEX(Rates!$C$5:$C$12,MATCH(B184,Rates!$A$5:$A$12,0)),0)</f>
        <v>0</v>
      </c>
      <c r="K184" s="11" t="n">
        <f aca="false">IF(AND(B184&lt;&gt;"",ISNUMBER(C184),C184&gt;0),IF(AND(D184="Y",INDEX(Rates!$E$5:$E$12,MATCH(B184,Rates!$A$5:$A$12,0))="Y"),C184*Rates!$B$16,0),0)</f>
        <v>0</v>
      </c>
      <c r="L184" s="11" t="n">
        <f aca="false">IF(AND(AND(B184&lt;&gt;"",ISNUMBER(C184),C184&gt;0),E184="Y"),C184*Rates!$B$17,0)</f>
        <v>0</v>
      </c>
      <c r="M184" s="11" t="n">
        <f aca="false">IF(AND(AND(B184&lt;&gt;"",ISNUMBER(C184),C184&gt;0),F184="Y"),C184*Rates!$B$18,0)</f>
        <v>0</v>
      </c>
      <c r="N184" s="11" t="n">
        <f aca="false">IF(AND(B184&lt;&gt;"",ISNUMBER(C184),C184&gt;0),IF(G184="Stripe Invoicing (0.4%)",C184*Rates!$B$19,IF(G184="Post-payment invoice (0.4%, $2 cap)",MIN(C184*Rates!$B$19,Rates!$B$20),0)),0)</f>
        <v>0</v>
      </c>
      <c r="O184" s="11" t="n">
        <f aca="false">J184+K184+L184+M184+N184</f>
        <v>0</v>
      </c>
      <c r="P184" s="11" t="n">
        <f aca="false">IF(AND(B184&lt;&gt;"",ISNUMBER(C184),C184&gt;0),C184-O184,0)</f>
        <v>0</v>
      </c>
      <c r="Q184" s="12" t="str">
        <f aca="false">IF(AND(B184&lt;&gt;"",ISNUMBER(C184),C184&gt;0),O184/C184,"")</f>
        <v/>
      </c>
      <c r="R184" s="11" t="n">
        <f aca="false">IF(OR(H184="Y",I184&lt;&gt;"None"),IF(H184="Y",O184,0)+IF(I184="Lost, no response",Rates!$B$21,IF(I184="Responded and lost",Rates!$B$21+Rates!$B$22,IF(I184="Responded and won",Rates!$B$21,IF(I184="Smart Disputes win",Rates!$B$21+Rates!$B$23*C184,IF(I184="Smart Disputes loss",Rates!$B$21,0))))),0)</f>
        <v>0</v>
      </c>
      <c r="S184" s="11" t="n">
        <f aca="false">IF(AND(B184&lt;&gt;"",ISNUMBER(C184),C184&gt;0),C184*Rates!$B$24+Rates!$B$25,0)</f>
        <v>0</v>
      </c>
      <c r="T184" s="11" t="n">
        <f aca="false">IF(AND(B184&lt;&gt;"",ISNUMBER(C184),C184&gt;0),C184*Rates!$B$26+Rates!$B$27,0)</f>
        <v>0</v>
      </c>
      <c r="U184" s="11" t="n">
        <f aca="false">S184-O184</f>
        <v>0</v>
      </c>
    </row>
    <row r="185" customFormat="false" ht="15" hidden="false" customHeight="false" outlineLevel="0" collapsed="false">
      <c r="A185" s="9"/>
      <c r="B185" s="9"/>
      <c r="C185" s="10"/>
      <c r="D185" s="9"/>
      <c r="E185" s="9"/>
      <c r="F185" s="9"/>
      <c r="G185" s="9"/>
      <c r="H185" s="9"/>
      <c r="I185" s="9"/>
      <c r="J185" s="11" t="n">
        <f aca="false">IF(AND(B185&lt;&gt;"",ISNUMBER(C185),C185&gt;0),IF(ISNUMBER(INDEX(Rates!$D$5:$D$12,MATCH(B185,Rates!$A$5:$A$12,0))),MIN(C185*INDEX(Rates!$B$5:$B$12,MATCH(B185,Rates!$A$5:$A$12,0)),INDEX(Rates!$D$5:$D$12,MATCH(B185,Rates!$A$5:$A$12,0))),C185*INDEX(Rates!$B$5:$B$12,MATCH(B185,Rates!$A$5:$A$12,0)))+INDEX(Rates!$C$5:$C$12,MATCH(B185,Rates!$A$5:$A$12,0)),0)</f>
        <v>0</v>
      </c>
      <c r="K185" s="11" t="n">
        <f aca="false">IF(AND(B185&lt;&gt;"",ISNUMBER(C185),C185&gt;0),IF(AND(D185="Y",INDEX(Rates!$E$5:$E$12,MATCH(B185,Rates!$A$5:$A$12,0))="Y"),C185*Rates!$B$16,0),0)</f>
        <v>0</v>
      </c>
      <c r="L185" s="11" t="n">
        <f aca="false">IF(AND(AND(B185&lt;&gt;"",ISNUMBER(C185),C185&gt;0),E185="Y"),C185*Rates!$B$17,0)</f>
        <v>0</v>
      </c>
      <c r="M185" s="11" t="n">
        <f aca="false">IF(AND(AND(B185&lt;&gt;"",ISNUMBER(C185),C185&gt;0),F185="Y"),C185*Rates!$B$18,0)</f>
        <v>0</v>
      </c>
      <c r="N185" s="11" t="n">
        <f aca="false">IF(AND(B185&lt;&gt;"",ISNUMBER(C185),C185&gt;0),IF(G185="Stripe Invoicing (0.4%)",C185*Rates!$B$19,IF(G185="Post-payment invoice (0.4%, $2 cap)",MIN(C185*Rates!$B$19,Rates!$B$20),0)),0)</f>
        <v>0</v>
      </c>
      <c r="O185" s="11" t="n">
        <f aca="false">J185+K185+L185+M185+N185</f>
        <v>0</v>
      </c>
      <c r="P185" s="11" t="n">
        <f aca="false">IF(AND(B185&lt;&gt;"",ISNUMBER(C185),C185&gt;0),C185-O185,0)</f>
        <v>0</v>
      </c>
      <c r="Q185" s="12" t="str">
        <f aca="false">IF(AND(B185&lt;&gt;"",ISNUMBER(C185),C185&gt;0),O185/C185,"")</f>
        <v/>
      </c>
      <c r="R185" s="11" t="n">
        <f aca="false">IF(OR(H185="Y",I185&lt;&gt;"None"),IF(H185="Y",O185,0)+IF(I185="Lost, no response",Rates!$B$21,IF(I185="Responded and lost",Rates!$B$21+Rates!$B$22,IF(I185="Responded and won",Rates!$B$21,IF(I185="Smart Disputes win",Rates!$B$21+Rates!$B$23*C185,IF(I185="Smart Disputes loss",Rates!$B$21,0))))),0)</f>
        <v>0</v>
      </c>
      <c r="S185" s="11" t="n">
        <f aca="false">IF(AND(B185&lt;&gt;"",ISNUMBER(C185),C185&gt;0),C185*Rates!$B$24+Rates!$B$25,0)</f>
        <v>0</v>
      </c>
      <c r="T185" s="11" t="n">
        <f aca="false">IF(AND(B185&lt;&gt;"",ISNUMBER(C185),C185&gt;0),C185*Rates!$B$26+Rates!$B$27,0)</f>
        <v>0</v>
      </c>
      <c r="U185" s="11" t="n">
        <f aca="false">S185-O185</f>
        <v>0</v>
      </c>
    </row>
    <row r="186" customFormat="false" ht="15" hidden="false" customHeight="false" outlineLevel="0" collapsed="false">
      <c r="A186" s="9"/>
      <c r="B186" s="9"/>
      <c r="C186" s="10"/>
      <c r="D186" s="9"/>
      <c r="E186" s="9"/>
      <c r="F186" s="9"/>
      <c r="G186" s="9"/>
      <c r="H186" s="9"/>
      <c r="I186" s="9"/>
      <c r="J186" s="11" t="n">
        <f aca="false">IF(AND(B186&lt;&gt;"",ISNUMBER(C186),C186&gt;0),IF(ISNUMBER(INDEX(Rates!$D$5:$D$12,MATCH(B186,Rates!$A$5:$A$12,0))),MIN(C186*INDEX(Rates!$B$5:$B$12,MATCH(B186,Rates!$A$5:$A$12,0)),INDEX(Rates!$D$5:$D$12,MATCH(B186,Rates!$A$5:$A$12,0))),C186*INDEX(Rates!$B$5:$B$12,MATCH(B186,Rates!$A$5:$A$12,0)))+INDEX(Rates!$C$5:$C$12,MATCH(B186,Rates!$A$5:$A$12,0)),0)</f>
        <v>0</v>
      </c>
      <c r="K186" s="11" t="n">
        <f aca="false">IF(AND(B186&lt;&gt;"",ISNUMBER(C186),C186&gt;0),IF(AND(D186="Y",INDEX(Rates!$E$5:$E$12,MATCH(B186,Rates!$A$5:$A$12,0))="Y"),C186*Rates!$B$16,0),0)</f>
        <v>0</v>
      </c>
      <c r="L186" s="11" t="n">
        <f aca="false">IF(AND(AND(B186&lt;&gt;"",ISNUMBER(C186),C186&gt;0),E186="Y"),C186*Rates!$B$17,0)</f>
        <v>0</v>
      </c>
      <c r="M186" s="11" t="n">
        <f aca="false">IF(AND(AND(B186&lt;&gt;"",ISNUMBER(C186),C186&gt;0),F186="Y"),C186*Rates!$B$18,0)</f>
        <v>0</v>
      </c>
      <c r="N186" s="11" t="n">
        <f aca="false">IF(AND(B186&lt;&gt;"",ISNUMBER(C186),C186&gt;0),IF(G186="Stripe Invoicing (0.4%)",C186*Rates!$B$19,IF(G186="Post-payment invoice (0.4%, $2 cap)",MIN(C186*Rates!$B$19,Rates!$B$20),0)),0)</f>
        <v>0</v>
      </c>
      <c r="O186" s="11" t="n">
        <f aca="false">J186+K186+L186+M186+N186</f>
        <v>0</v>
      </c>
      <c r="P186" s="11" t="n">
        <f aca="false">IF(AND(B186&lt;&gt;"",ISNUMBER(C186),C186&gt;0),C186-O186,0)</f>
        <v>0</v>
      </c>
      <c r="Q186" s="12" t="str">
        <f aca="false">IF(AND(B186&lt;&gt;"",ISNUMBER(C186),C186&gt;0),O186/C186,"")</f>
        <v/>
      </c>
      <c r="R186" s="11" t="n">
        <f aca="false">IF(OR(H186="Y",I186&lt;&gt;"None"),IF(H186="Y",O186,0)+IF(I186="Lost, no response",Rates!$B$21,IF(I186="Responded and lost",Rates!$B$21+Rates!$B$22,IF(I186="Responded and won",Rates!$B$21,IF(I186="Smart Disputes win",Rates!$B$21+Rates!$B$23*C186,IF(I186="Smart Disputes loss",Rates!$B$21,0))))),0)</f>
        <v>0</v>
      </c>
      <c r="S186" s="11" t="n">
        <f aca="false">IF(AND(B186&lt;&gt;"",ISNUMBER(C186),C186&gt;0),C186*Rates!$B$24+Rates!$B$25,0)</f>
        <v>0</v>
      </c>
      <c r="T186" s="11" t="n">
        <f aca="false">IF(AND(B186&lt;&gt;"",ISNUMBER(C186),C186&gt;0),C186*Rates!$B$26+Rates!$B$27,0)</f>
        <v>0</v>
      </c>
      <c r="U186" s="11" t="n">
        <f aca="false">S186-O186</f>
        <v>0</v>
      </c>
    </row>
    <row r="187" customFormat="false" ht="15" hidden="false" customHeight="false" outlineLevel="0" collapsed="false">
      <c r="A187" s="9"/>
      <c r="B187" s="9"/>
      <c r="C187" s="10"/>
      <c r="D187" s="9"/>
      <c r="E187" s="9"/>
      <c r="F187" s="9"/>
      <c r="G187" s="9"/>
      <c r="H187" s="9"/>
      <c r="I187" s="9"/>
      <c r="J187" s="11" t="n">
        <f aca="false">IF(AND(B187&lt;&gt;"",ISNUMBER(C187),C187&gt;0),IF(ISNUMBER(INDEX(Rates!$D$5:$D$12,MATCH(B187,Rates!$A$5:$A$12,0))),MIN(C187*INDEX(Rates!$B$5:$B$12,MATCH(B187,Rates!$A$5:$A$12,0)),INDEX(Rates!$D$5:$D$12,MATCH(B187,Rates!$A$5:$A$12,0))),C187*INDEX(Rates!$B$5:$B$12,MATCH(B187,Rates!$A$5:$A$12,0)))+INDEX(Rates!$C$5:$C$12,MATCH(B187,Rates!$A$5:$A$12,0)),0)</f>
        <v>0</v>
      </c>
      <c r="K187" s="11" t="n">
        <f aca="false">IF(AND(B187&lt;&gt;"",ISNUMBER(C187),C187&gt;0),IF(AND(D187="Y",INDEX(Rates!$E$5:$E$12,MATCH(B187,Rates!$A$5:$A$12,0))="Y"),C187*Rates!$B$16,0),0)</f>
        <v>0</v>
      </c>
      <c r="L187" s="11" t="n">
        <f aca="false">IF(AND(AND(B187&lt;&gt;"",ISNUMBER(C187),C187&gt;0),E187="Y"),C187*Rates!$B$17,0)</f>
        <v>0</v>
      </c>
      <c r="M187" s="11" t="n">
        <f aca="false">IF(AND(AND(B187&lt;&gt;"",ISNUMBER(C187),C187&gt;0),F187="Y"),C187*Rates!$B$18,0)</f>
        <v>0</v>
      </c>
      <c r="N187" s="11" t="n">
        <f aca="false">IF(AND(B187&lt;&gt;"",ISNUMBER(C187),C187&gt;0),IF(G187="Stripe Invoicing (0.4%)",C187*Rates!$B$19,IF(G187="Post-payment invoice (0.4%, $2 cap)",MIN(C187*Rates!$B$19,Rates!$B$20),0)),0)</f>
        <v>0</v>
      </c>
      <c r="O187" s="11" t="n">
        <f aca="false">J187+K187+L187+M187+N187</f>
        <v>0</v>
      </c>
      <c r="P187" s="11" t="n">
        <f aca="false">IF(AND(B187&lt;&gt;"",ISNUMBER(C187),C187&gt;0),C187-O187,0)</f>
        <v>0</v>
      </c>
      <c r="Q187" s="12" t="str">
        <f aca="false">IF(AND(B187&lt;&gt;"",ISNUMBER(C187),C187&gt;0),O187/C187,"")</f>
        <v/>
      </c>
      <c r="R187" s="11" t="n">
        <f aca="false">IF(OR(H187="Y",I187&lt;&gt;"None"),IF(H187="Y",O187,0)+IF(I187="Lost, no response",Rates!$B$21,IF(I187="Responded and lost",Rates!$B$21+Rates!$B$22,IF(I187="Responded and won",Rates!$B$21,IF(I187="Smart Disputes win",Rates!$B$21+Rates!$B$23*C187,IF(I187="Smart Disputes loss",Rates!$B$21,0))))),0)</f>
        <v>0</v>
      </c>
      <c r="S187" s="11" t="n">
        <f aca="false">IF(AND(B187&lt;&gt;"",ISNUMBER(C187),C187&gt;0),C187*Rates!$B$24+Rates!$B$25,0)</f>
        <v>0</v>
      </c>
      <c r="T187" s="11" t="n">
        <f aca="false">IF(AND(B187&lt;&gt;"",ISNUMBER(C187),C187&gt;0),C187*Rates!$B$26+Rates!$B$27,0)</f>
        <v>0</v>
      </c>
      <c r="U187" s="11" t="n">
        <f aca="false">S187-O187</f>
        <v>0</v>
      </c>
    </row>
    <row r="188" customFormat="false" ht="15" hidden="false" customHeight="false" outlineLevel="0" collapsed="false">
      <c r="A188" s="9"/>
      <c r="B188" s="9"/>
      <c r="C188" s="10"/>
      <c r="D188" s="9"/>
      <c r="E188" s="9"/>
      <c r="F188" s="9"/>
      <c r="G188" s="9"/>
      <c r="H188" s="9"/>
      <c r="I188" s="9"/>
      <c r="J188" s="11" t="n">
        <f aca="false">IF(AND(B188&lt;&gt;"",ISNUMBER(C188),C188&gt;0),IF(ISNUMBER(INDEX(Rates!$D$5:$D$12,MATCH(B188,Rates!$A$5:$A$12,0))),MIN(C188*INDEX(Rates!$B$5:$B$12,MATCH(B188,Rates!$A$5:$A$12,0)),INDEX(Rates!$D$5:$D$12,MATCH(B188,Rates!$A$5:$A$12,0))),C188*INDEX(Rates!$B$5:$B$12,MATCH(B188,Rates!$A$5:$A$12,0)))+INDEX(Rates!$C$5:$C$12,MATCH(B188,Rates!$A$5:$A$12,0)),0)</f>
        <v>0</v>
      </c>
      <c r="K188" s="11" t="n">
        <f aca="false">IF(AND(B188&lt;&gt;"",ISNUMBER(C188),C188&gt;0),IF(AND(D188="Y",INDEX(Rates!$E$5:$E$12,MATCH(B188,Rates!$A$5:$A$12,0))="Y"),C188*Rates!$B$16,0),0)</f>
        <v>0</v>
      </c>
      <c r="L188" s="11" t="n">
        <f aca="false">IF(AND(AND(B188&lt;&gt;"",ISNUMBER(C188),C188&gt;0),E188="Y"),C188*Rates!$B$17,0)</f>
        <v>0</v>
      </c>
      <c r="M188" s="11" t="n">
        <f aca="false">IF(AND(AND(B188&lt;&gt;"",ISNUMBER(C188),C188&gt;0),F188="Y"),C188*Rates!$B$18,0)</f>
        <v>0</v>
      </c>
      <c r="N188" s="11" t="n">
        <f aca="false">IF(AND(B188&lt;&gt;"",ISNUMBER(C188),C188&gt;0),IF(G188="Stripe Invoicing (0.4%)",C188*Rates!$B$19,IF(G188="Post-payment invoice (0.4%, $2 cap)",MIN(C188*Rates!$B$19,Rates!$B$20),0)),0)</f>
        <v>0</v>
      </c>
      <c r="O188" s="11" t="n">
        <f aca="false">J188+K188+L188+M188+N188</f>
        <v>0</v>
      </c>
      <c r="P188" s="11" t="n">
        <f aca="false">IF(AND(B188&lt;&gt;"",ISNUMBER(C188),C188&gt;0),C188-O188,0)</f>
        <v>0</v>
      </c>
      <c r="Q188" s="12" t="str">
        <f aca="false">IF(AND(B188&lt;&gt;"",ISNUMBER(C188),C188&gt;0),O188/C188,"")</f>
        <v/>
      </c>
      <c r="R188" s="11" t="n">
        <f aca="false">IF(OR(H188="Y",I188&lt;&gt;"None"),IF(H188="Y",O188,0)+IF(I188="Lost, no response",Rates!$B$21,IF(I188="Responded and lost",Rates!$B$21+Rates!$B$22,IF(I188="Responded and won",Rates!$B$21,IF(I188="Smart Disputes win",Rates!$B$21+Rates!$B$23*C188,IF(I188="Smart Disputes loss",Rates!$B$21,0))))),0)</f>
        <v>0</v>
      </c>
      <c r="S188" s="11" t="n">
        <f aca="false">IF(AND(B188&lt;&gt;"",ISNUMBER(C188),C188&gt;0),C188*Rates!$B$24+Rates!$B$25,0)</f>
        <v>0</v>
      </c>
      <c r="T188" s="11" t="n">
        <f aca="false">IF(AND(B188&lt;&gt;"",ISNUMBER(C188),C188&gt;0),C188*Rates!$B$26+Rates!$B$27,0)</f>
        <v>0</v>
      </c>
      <c r="U188" s="11" t="n">
        <f aca="false">S188-O188</f>
        <v>0</v>
      </c>
    </row>
    <row r="189" customFormat="false" ht="15" hidden="false" customHeight="false" outlineLevel="0" collapsed="false">
      <c r="A189" s="9"/>
      <c r="B189" s="9"/>
      <c r="C189" s="10"/>
      <c r="D189" s="9"/>
      <c r="E189" s="9"/>
      <c r="F189" s="9"/>
      <c r="G189" s="9"/>
      <c r="H189" s="9"/>
      <c r="I189" s="9"/>
      <c r="J189" s="11" t="n">
        <f aca="false">IF(AND(B189&lt;&gt;"",ISNUMBER(C189),C189&gt;0),IF(ISNUMBER(INDEX(Rates!$D$5:$D$12,MATCH(B189,Rates!$A$5:$A$12,0))),MIN(C189*INDEX(Rates!$B$5:$B$12,MATCH(B189,Rates!$A$5:$A$12,0)),INDEX(Rates!$D$5:$D$12,MATCH(B189,Rates!$A$5:$A$12,0))),C189*INDEX(Rates!$B$5:$B$12,MATCH(B189,Rates!$A$5:$A$12,0)))+INDEX(Rates!$C$5:$C$12,MATCH(B189,Rates!$A$5:$A$12,0)),0)</f>
        <v>0</v>
      </c>
      <c r="K189" s="11" t="n">
        <f aca="false">IF(AND(B189&lt;&gt;"",ISNUMBER(C189),C189&gt;0),IF(AND(D189="Y",INDEX(Rates!$E$5:$E$12,MATCH(B189,Rates!$A$5:$A$12,0))="Y"),C189*Rates!$B$16,0),0)</f>
        <v>0</v>
      </c>
      <c r="L189" s="11" t="n">
        <f aca="false">IF(AND(AND(B189&lt;&gt;"",ISNUMBER(C189),C189&gt;0),E189="Y"),C189*Rates!$B$17,0)</f>
        <v>0</v>
      </c>
      <c r="M189" s="11" t="n">
        <f aca="false">IF(AND(AND(B189&lt;&gt;"",ISNUMBER(C189),C189&gt;0),F189="Y"),C189*Rates!$B$18,0)</f>
        <v>0</v>
      </c>
      <c r="N189" s="11" t="n">
        <f aca="false">IF(AND(B189&lt;&gt;"",ISNUMBER(C189),C189&gt;0),IF(G189="Stripe Invoicing (0.4%)",C189*Rates!$B$19,IF(G189="Post-payment invoice (0.4%, $2 cap)",MIN(C189*Rates!$B$19,Rates!$B$20),0)),0)</f>
        <v>0</v>
      </c>
      <c r="O189" s="11" t="n">
        <f aca="false">J189+K189+L189+M189+N189</f>
        <v>0</v>
      </c>
      <c r="P189" s="11" t="n">
        <f aca="false">IF(AND(B189&lt;&gt;"",ISNUMBER(C189),C189&gt;0),C189-O189,0)</f>
        <v>0</v>
      </c>
      <c r="Q189" s="12" t="str">
        <f aca="false">IF(AND(B189&lt;&gt;"",ISNUMBER(C189),C189&gt;0),O189/C189,"")</f>
        <v/>
      </c>
      <c r="R189" s="11" t="n">
        <f aca="false">IF(OR(H189="Y",I189&lt;&gt;"None"),IF(H189="Y",O189,0)+IF(I189="Lost, no response",Rates!$B$21,IF(I189="Responded and lost",Rates!$B$21+Rates!$B$22,IF(I189="Responded and won",Rates!$B$21,IF(I189="Smart Disputes win",Rates!$B$21+Rates!$B$23*C189,IF(I189="Smart Disputes loss",Rates!$B$21,0))))),0)</f>
        <v>0</v>
      </c>
      <c r="S189" s="11" t="n">
        <f aca="false">IF(AND(B189&lt;&gt;"",ISNUMBER(C189),C189&gt;0),C189*Rates!$B$24+Rates!$B$25,0)</f>
        <v>0</v>
      </c>
      <c r="T189" s="11" t="n">
        <f aca="false">IF(AND(B189&lt;&gt;"",ISNUMBER(C189),C189&gt;0),C189*Rates!$B$26+Rates!$B$27,0)</f>
        <v>0</v>
      </c>
      <c r="U189" s="11" t="n">
        <f aca="false">S189-O189</f>
        <v>0</v>
      </c>
    </row>
    <row r="190" customFormat="false" ht="15" hidden="false" customHeight="false" outlineLevel="0" collapsed="false">
      <c r="A190" s="9"/>
      <c r="B190" s="9"/>
      <c r="C190" s="10"/>
      <c r="D190" s="9"/>
      <c r="E190" s="9"/>
      <c r="F190" s="9"/>
      <c r="G190" s="9"/>
      <c r="H190" s="9"/>
      <c r="I190" s="9"/>
      <c r="J190" s="11" t="n">
        <f aca="false">IF(AND(B190&lt;&gt;"",ISNUMBER(C190),C190&gt;0),IF(ISNUMBER(INDEX(Rates!$D$5:$D$12,MATCH(B190,Rates!$A$5:$A$12,0))),MIN(C190*INDEX(Rates!$B$5:$B$12,MATCH(B190,Rates!$A$5:$A$12,0)),INDEX(Rates!$D$5:$D$12,MATCH(B190,Rates!$A$5:$A$12,0))),C190*INDEX(Rates!$B$5:$B$12,MATCH(B190,Rates!$A$5:$A$12,0)))+INDEX(Rates!$C$5:$C$12,MATCH(B190,Rates!$A$5:$A$12,0)),0)</f>
        <v>0</v>
      </c>
      <c r="K190" s="11" t="n">
        <f aca="false">IF(AND(B190&lt;&gt;"",ISNUMBER(C190),C190&gt;0),IF(AND(D190="Y",INDEX(Rates!$E$5:$E$12,MATCH(B190,Rates!$A$5:$A$12,0))="Y"),C190*Rates!$B$16,0),0)</f>
        <v>0</v>
      </c>
      <c r="L190" s="11" t="n">
        <f aca="false">IF(AND(AND(B190&lt;&gt;"",ISNUMBER(C190),C190&gt;0),E190="Y"),C190*Rates!$B$17,0)</f>
        <v>0</v>
      </c>
      <c r="M190" s="11" t="n">
        <f aca="false">IF(AND(AND(B190&lt;&gt;"",ISNUMBER(C190),C190&gt;0),F190="Y"),C190*Rates!$B$18,0)</f>
        <v>0</v>
      </c>
      <c r="N190" s="11" t="n">
        <f aca="false">IF(AND(B190&lt;&gt;"",ISNUMBER(C190),C190&gt;0),IF(G190="Stripe Invoicing (0.4%)",C190*Rates!$B$19,IF(G190="Post-payment invoice (0.4%, $2 cap)",MIN(C190*Rates!$B$19,Rates!$B$20),0)),0)</f>
        <v>0</v>
      </c>
      <c r="O190" s="11" t="n">
        <f aca="false">J190+K190+L190+M190+N190</f>
        <v>0</v>
      </c>
      <c r="P190" s="11" t="n">
        <f aca="false">IF(AND(B190&lt;&gt;"",ISNUMBER(C190),C190&gt;0),C190-O190,0)</f>
        <v>0</v>
      </c>
      <c r="Q190" s="12" t="str">
        <f aca="false">IF(AND(B190&lt;&gt;"",ISNUMBER(C190),C190&gt;0),O190/C190,"")</f>
        <v/>
      </c>
      <c r="R190" s="11" t="n">
        <f aca="false">IF(OR(H190="Y",I190&lt;&gt;"None"),IF(H190="Y",O190,0)+IF(I190="Lost, no response",Rates!$B$21,IF(I190="Responded and lost",Rates!$B$21+Rates!$B$22,IF(I190="Responded and won",Rates!$B$21,IF(I190="Smart Disputes win",Rates!$B$21+Rates!$B$23*C190,IF(I190="Smart Disputes loss",Rates!$B$21,0))))),0)</f>
        <v>0</v>
      </c>
      <c r="S190" s="11" t="n">
        <f aca="false">IF(AND(B190&lt;&gt;"",ISNUMBER(C190),C190&gt;0),C190*Rates!$B$24+Rates!$B$25,0)</f>
        <v>0</v>
      </c>
      <c r="T190" s="11" t="n">
        <f aca="false">IF(AND(B190&lt;&gt;"",ISNUMBER(C190),C190&gt;0),C190*Rates!$B$26+Rates!$B$27,0)</f>
        <v>0</v>
      </c>
      <c r="U190" s="11" t="n">
        <f aca="false">S190-O190</f>
        <v>0</v>
      </c>
    </row>
    <row r="191" customFormat="false" ht="15" hidden="false" customHeight="false" outlineLevel="0" collapsed="false">
      <c r="A191" s="9"/>
      <c r="B191" s="9"/>
      <c r="C191" s="10"/>
      <c r="D191" s="9"/>
      <c r="E191" s="9"/>
      <c r="F191" s="9"/>
      <c r="G191" s="9"/>
      <c r="H191" s="9"/>
      <c r="I191" s="9"/>
      <c r="J191" s="11" t="n">
        <f aca="false">IF(AND(B191&lt;&gt;"",ISNUMBER(C191),C191&gt;0),IF(ISNUMBER(INDEX(Rates!$D$5:$D$12,MATCH(B191,Rates!$A$5:$A$12,0))),MIN(C191*INDEX(Rates!$B$5:$B$12,MATCH(B191,Rates!$A$5:$A$12,0)),INDEX(Rates!$D$5:$D$12,MATCH(B191,Rates!$A$5:$A$12,0))),C191*INDEX(Rates!$B$5:$B$12,MATCH(B191,Rates!$A$5:$A$12,0)))+INDEX(Rates!$C$5:$C$12,MATCH(B191,Rates!$A$5:$A$12,0)),0)</f>
        <v>0</v>
      </c>
      <c r="K191" s="11" t="n">
        <f aca="false">IF(AND(B191&lt;&gt;"",ISNUMBER(C191),C191&gt;0),IF(AND(D191="Y",INDEX(Rates!$E$5:$E$12,MATCH(B191,Rates!$A$5:$A$12,0))="Y"),C191*Rates!$B$16,0),0)</f>
        <v>0</v>
      </c>
      <c r="L191" s="11" t="n">
        <f aca="false">IF(AND(AND(B191&lt;&gt;"",ISNUMBER(C191),C191&gt;0),E191="Y"),C191*Rates!$B$17,0)</f>
        <v>0</v>
      </c>
      <c r="M191" s="11" t="n">
        <f aca="false">IF(AND(AND(B191&lt;&gt;"",ISNUMBER(C191),C191&gt;0),F191="Y"),C191*Rates!$B$18,0)</f>
        <v>0</v>
      </c>
      <c r="N191" s="11" t="n">
        <f aca="false">IF(AND(B191&lt;&gt;"",ISNUMBER(C191),C191&gt;0),IF(G191="Stripe Invoicing (0.4%)",C191*Rates!$B$19,IF(G191="Post-payment invoice (0.4%, $2 cap)",MIN(C191*Rates!$B$19,Rates!$B$20),0)),0)</f>
        <v>0</v>
      </c>
      <c r="O191" s="11" t="n">
        <f aca="false">J191+K191+L191+M191+N191</f>
        <v>0</v>
      </c>
      <c r="P191" s="11" t="n">
        <f aca="false">IF(AND(B191&lt;&gt;"",ISNUMBER(C191),C191&gt;0),C191-O191,0)</f>
        <v>0</v>
      </c>
      <c r="Q191" s="12" t="str">
        <f aca="false">IF(AND(B191&lt;&gt;"",ISNUMBER(C191),C191&gt;0),O191/C191,"")</f>
        <v/>
      </c>
      <c r="R191" s="11" t="n">
        <f aca="false">IF(OR(H191="Y",I191&lt;&gt;"None"),IF(H191="Y",O191,0)+IF(I191="Lost, no response",Rates!$B$21,IF(I191="Responded and lost",Rates!$B$21+Rates!$B$22,IF(I191="Responded and won",Rates!$B$21,IF(I191="Smart Disputes win",Rates!$B$21+Rates!$B$23*C191,IF(I191="Smart Disputes loss",Rates!$B$21,0))))),0)</f>
        <v>0</v>
      </c>
      <c r="S191" s="11" t="n">
        <f aca="false">IF(AND(B191&lt;&gt;"",ISNUMBER(C191),C191&gt;0),C191*Rates!$B$24+Rates!$B$25,0)</f>
        <v>0</v>
      </c>
      <c r="T191" s="11" t="n">
        <f aca="false">IF(AND(B191&lt;&gt;"",ISNUMBER(C191),C191&gt;0),C191*Rates!$B$26+Rates!$B$27,0)</f>
        <v>0</v>
      </c>
      <c r="U191" s="11" t="n">
        <f aca="false">S191-O191</f>
        <v>0</v>
      </c>
    </row>
    <row r="192" customFormat="false" ht="15" hidden="false" customHeight="false" outlineLevel="0" collapsed="false">
      <c r="A192" s="9"/>
      <c r="B192" s="9"/>
      <c r="C192" s="10"/>
      <c r="D192" s="9"/>
      <c r="E192" s="9"/>
      <c r="F192" s="9"/>
      <c r="G192" s="9"/>
      <c r="H192" s="9"/>
      <c r="I192" s="9"/>
      <c r="J192" s="11" t="n">
        <f aca="false">IF(AND(B192&lt;&gt;"",ISNUMBER(C192),C192&gt;0),IF(ISNUMBER(INDEX(Rates!$D$5:$D$12,MATCH(B192,Rates!$A$5:$A$12,0))),MIN(C192*INDEX(Rates!$B$5:$B$12,MATCH(B192,Rates!$A$5:$A$12,0)),INDEX(Rates!$D$5:$D$12,MATCH(B192,Rates!$A$5:$A$12,0))),C192*INDEX(Rates!$B$5:$B$12,MATCH(B192,Rates!$A$5:$A$12,0)))+INDEX(Rates!$C$5:$C$12,MATCH(B192,Rates!$A$5:$A$12,0)),0)</f>
        <v>0</v>
      </c>
      <c r="K192" s="11" t="n">
        <f aca="false">IF(AND(B192&lt;&gt;"",ISNUMBER(C192),C192&gt;0),IF(AND(D192="Y",INDEX(Rates!$E$5:$E$12,MATCH(B192,Rates!$A$5:$A$12,0))="Y"),C192*Rates!$B$16,0),0)</f>
        <v>0</v>
      </c>
      <c r="L192" s="11" t="n">
        <f aca="false">IF(AND(AND(B192&lt;&gt;"",ISNUMBER(C192),C192&gt;0),E192="Y"),C192*Rates!$B$17,0)</f>
        <v>0</v>
      </c>
      <c r="M192" s="11" t="n">
        <f aca="false">IF(AND(AND(B192&lt;&gt;"",ISNUMBER(C192),C192&gt;0),F192="Y"),C192*Rates!$B$18,0)</f>
        <v>0</v>
      </c>
      <c r="N192" s="11" t="n">
        <f aca="false">IF(AND(B192&lt;&gt;"",ISNUMBER(C192),C192&gt;0),IF(G192="Stripe Invoicing (0.4%)",C192*Rates!$B$19,IF(G192="Post-payment invoice (0.4%, $2 cap)",MIN(C192*Rates!$B$19,Rates!$B$20),0)),0)</f>
        <v>0</v>
      </c>
      <c r="O192" s="11" t="n">
        <f aca="false">J192+K192+L192+M192+N192</f>
        <v>0</v>
      </c>
      <c r="P192" s="11" t="n">
        <f aca="false">IF(AND(B192&lt;&gt;"",ISNUMBER(C192),C192&gt;0),C192-O192,0)</f>
        <v>0</v>
      </c>
      <c r="Q192" s="12" t="str">
        <f aca="false">IF(AND(B192&lt;&gt;"",ISNUMBER(C192),C192&gt;0),O192/C192,"")</f>
        <v/>
      </c>
      <c r="R192" s="11" t="n">
        <f aca="false">IF(OR(H192="Y",I192&lt;&gt;"None"),IF(H192="Y",O192,0)+IF(I192="Lost, no response",Rates!$B$21,IF(I192="Responded and lost",Rates!$B$21+Rates!$B$22,IF(I192="Responded and won",Rates!$B$21,IF(I192="Smart Disputes win",Rates!$B$21+Rates!$B$23*C192,IF(I192="Smart Disputes loss",Rates!$B$21,0))))),0)</f>
        <v>0</v>
      </c>
      <c r="S192" s="11" t="n">
        <f aca="false">IF(AND(B192&lt;&gt;"",ISNUMBER(C192),C192&gt;0),C192*Rates!$B$24+Rates!$B$25,0)</f>
        <v>0</v>
      </c>
      <c r="T192" s="11" t="n">
        <f aca="false">IF(AND(B192&lt;&gt;"",ISNUMBER(C192),C192&gt;0),C192*Rates!$B$26+Rates!$B$27,0)</f>
        <v>0</v>
      </c>
      <c r="U192" s="11" t="n">
        <f aca="false">S192-O192</f>
        <v>0</v>
      </c>
    </row>
    <row r="193" customFormat="false" ht="15" hidden="false" customHeight="false" outlineLevel="0" collapsed="false">
      <c r="A193" s="9"/>
      <c r="B193" s="9"/>
      <c r="C193" s="10"/>
      <c r="D193" s="9"/>
      <c r="E193" s="9"/>
      <c r="F193" s="9"/>
      <c r="G193" s="9"/>
      <c r="H193" s="9"/>
      <c r="I193" s="9"/>
      <c r="J193" s="11" t="n">
        <f aca="false">IF(AND(B193&lt;&gt;"",ISNUMBER(C193),C193&gt;0),IF(ISNUMBER(INDEX(Rates!$D$5:$D$12,MATCH(B193,Rates!$A$5:$A$12,0))),MIN(C193*INDEX(Rates!$B$5:$B$12,MATCH(B193,Rates!$A$5:$A$12,0)),INDEX(Rates!$D$5:$D$12,MATCH(B193,Rates!$A$5:$A$12,0))),C193*INDEX(Rates!$B$5:$B$12,MATCH(B193,Rates!$A$5:$A$12,0)))+INDEX(Rates!$C$5:$C$12,MATCH(B193,Rates!$A$5:$A$12,0)),0)</f>
        <v>0</v>
      </c>
      <c r="K193" s="11" t="n">
        <f aca="false">IF(AND(B193&lt;&gt;"",ISNUMBER(C193),C193&gt;0),IF(AND(D193="Y",INDEX(Rates!$E$5:$E$12,MATCH(B193,Rates!$A$5:$A$12,0))="Y"),C193*Rates!$B$16,0),0)</f>
        <v>0</v>
      </c>
      <c r="L193" s="11" t="n">
        <f aca="false">IF(AND(AND(B193&lt;&gt;"",ISNUMBER(C193),C193&gt;0),E193="Y"),C193*Rates!$B$17,0)</f>
        <v>0</v>
      </c>
      <c r="M193" s="11" t="n">
        <f aca="false">IF(AND(AND(B193&lt;&gt;"",ISNUMBER(C193),C193&gt;0),F193="Y"),C193*Rates!$B$18,0)</f>
        <v>0</v>
      </c>
      <c r="N193" s="11" t="n">
        <f aca="false">IF(AND(B193&lt;&gt;"",ISNUMBER(C193),C193&gt;0),IF(G193="Stripe Invoicing (0.4%)",C193*Rates!$B$19,IF(G193="Post-payment invoice (0.4%, $2 cap)",MIN(C193*Rates!$B$19,Rates!$B$20),0)),0)</f>
        <v>0</v>
      </c>
      <c r="O193" s="11" t="n">
        <f aca="false">J193+K193+L193+M193+N193</f>
        <v>0</v>
      </c>
      <c r="P193" s="11" t="n">
        <f aca="false">IF(AND(B193&lt;&gt;"",ISNUMBER(C193),C193&gt;0),C193-O193,0)</f>
        <v>0</v>
      </c>
      <c r="Q193" s="12" t="str">
        <f aca="false">IF(AND(B193&lt;&gt;"",ISNUMBER(C193),C193&gt;0),O193/C193,"")</f>
        <v/>
      </c>
      <c r="R193" s="11" t="n">
        <f aca="false">IF(OR(H193="Y",I193&lt;&gt;"None"),IF(H193="Y",O193,0)+IF(I193="Lost, no response",Rates!$B$21,IF(I193="Responded and lost",Rates!$B$21+Rates!$B$22,IF(I193="Responded and won",Rates!$B$21,IF(I193="Smart Disputes win",Rates!$B$21+Rates!$B$23*C193,IF(I193="Smart Disputes loss",Rates!$B$21,0))))),0)</f>
        <v>0</v>
      </c>
      <c r="S193" s="11" t="n">
        <f aca="false">IF(AND(B193&lt;&gt;"",ISNUMBER(C193),C193&gt;0),C193*Rates!$B$24+Rates!$B$25,0)</f>
        <v>0</v>
      </c>
      <c r="T193" s="11" t="n">
        <f aca="false">IF(AND(B193&lt;&gt;"",ISNUMBER(C193),C193&gt;0),C193*Rates!$B$26+Rates!$B$27,0)</f>
        <v>0</v>
      </c>
      <c r="U193" s="11" t="n">
        <f aca="false">S193-O193</f>
        <v>0</v>
      </c>
    </row>
    <row r="194" customFormat="false" ht="15" hidden="false" customHeight="false" outlineLevel="0" collapsed="false">
      <c r="A194" s="9"/>
      <c r="B194" s="9"/>
      <c r="C194" s="10"/>
      <c r="D194" s="9"/>
      <c r="E194" s="9"/>
      <c r="F194" s="9"/>
      <c r="G194" s="9"/>
      <c r="H194" s="9"/>
      <c r="I194" s="9"/>
      <c r="J194" s="11" t="n">
        <f aca="false">IF(AND(B194&lt;&gt;"",ISNUMBER(C194),C194&gt;0),IF(ISNUMBER(INDEX(Rates!$D$5:$D$12,MATCH(B194,Rates!$A$5:$A$12,0))),MIN(C194*INDEX(Rates!$B$5:$B$12,MATCH(B194,Rates!$A$5:$A$12,0)),INDEX(Rates!$D$5:$D$12,MATCH(B194,Rates!$A$5:$A$12,0))),C194*INDEX(Rates!$B$5:$B$12,MATCH(B194,Rates!$A$5:$A$12,0)))+INDEX(Rates!$C$5:$C$12,MATCH(B194,Rates!$A$5:$A$12,0)),0)</f>
        <v>0</v>
      </c>
      <c r="K194" s="11" t="n">
        <f aca="false">IF(AND(B194&lt;&gt;"",ISNUMBER(C194),C194&gt;0),IF(AND(D194="Y",INDEX(Rates!$E$5:$E$12,MATCH(B194,Rates!$A$5:$A$12,0))="Y"),C194*Rates!$B$16,0),0)</f>
        <v>0</v>
      </c>
      <c r="L194" s="11" t="n">
        <f aca="false">IF(AND(AND(B194&lt;&gt;"",ISNUMBER(C194),C194&gt;0),E194="Y"),C194*Rates!$B$17,0)</f>
        <v>0</v>
      </c>
      <c r="M194" s="11" t="n">
        <f aca="false">IF(AND(AND(B194&lt;&gt;"",ISNUMBER(C194),C194&gt;0),F194="Y"),C194*Rates!$B$18,0)</f>
        <v>0</v>
      </c>
      <c r="N194" s="11" t="n">
        <f aca="false">IF(AND(B194&lt;&gt;"",ISNUMBER(C194),C194&gt;0),IF(G194="Stripe Invoicing (0.4%)",C194*Rates!$B$19,IF(G194="Post-payment invoice (0.4%, $2 cap)",MIN(C194*Rates!$B$19,Rates!$B$20),0)),0)</f>
        <v>0</v>
      </c>
      <c r="O194" s="11" t="n">
        <f aca="false">J194+K194+L194+M194+N194</f>
        <v>0</v>
      </c>
      <c r="P194" s="11" t="n">
        <f aca="false">IF(AND(B194&lt;&gt;"",ISNUMBER(C194),C194&gt;0),C194-O194,0)</f>
        <v>0</v>
      </c>
      <c r="Q194" s="12" t="str">
        <f aca="false">IF(AND(B194&lt;&gt;"",ISNUMBER(C194),C194&gt;0),O194/C194,"")</f>
        <v/>
      </c>
      <c r="R194" s="11" t="n">
        <f aca="false">IF(OR(H194="Y",I194&lt;&gt;"None"),IF(H194="Y",O194,0)+IF(I194="Lost, no response",Rates!$B$21,IF(I194="Responded and lost",Rates!$B$21+Rates!$B$22,IF(I194="Responded and won",Rates!$B$21,IF(I194="Smart Disputes win",Rates!$B$21+Rates!$B$23*C194,IF(I194="Smart Disputes loss",Rates!$B$21,0))))),0)</f>
        <v>0</v>
      </c>
      <c r="S194" s="11" t="n">
        <f aca="false">IF(AND(B194&lt;&gt;"",ISNUMBER(C194),C194&gt;0),C194*Rates!$B$24+Rates!$B$25,0)</f>
        <v>0</v>
      </c>
      <c r="T194" s="11" t="n">
        <f aca="false">IF(AND(B194&lt;&gt;"",ISNUMBER(C194),C194&gt;0),C194*Rates!$B$26+Rates!$B$27,0)</f>
        <v>0</v>
      </c>
      <c r="U194" s="11" t="n">
        <f aca="false">S194-O194</f>
        <v>0</v>
      </c>
    </row>
    <row r="195" customFormat="false" ht="15" hidden="false" customHeight="false" outlineLevel="0" collapsed="false">
      <c r="A195" s="9"/>
      <c r="B195" s="9"/>
      <c r="C195" s="10"/>
      <c r="D195" s="9"/>
      <c r="E195" s="9"/>
      <c r="F195" s="9"/>
      <c r="G195" s="9"/>
      <c r="H195" s="9"/>
      <c r="I195" s="9"/>
      <c r="J195" s="11" t="n">
        <f aca="false">IF(AND(B195&lt;&gt;"",ISNUMBER(C195),C195&gt;0),IF(ISNUMBER(INDEX(Rates!$D$5:$D$12,MATCH(B195,Rates!$A$5:$A$12,0))),MIN(C195*INDEX(Rates!$B$5:$B$12,MATCH(B195,Rates!$A$5:$A$12,0)),INDEX(Rates!$D$5:$D$12,MATCH(B195,Rates!$A$5:$A$12,0))),C195*INDEX(Rates!$B$5:$B$12,MATCH(B195,Rates!$A$5:$A$12,0)))+INDEX(Rates!$C$5:$C$12,MATCH(B195,Rates!$A$5:$A$12,0)),0)</f>
        <v>0</v>
      </c>
      <c r="K195" s="11" t="n">
        <f aca="false">IF(AND(B195&lt;&gt;"",ISNUMBER(C195),C195&gt;0),IF(AND(D195="Y",INDEX(Rates!$E$5:$E$12,MATCH(B195,Rates!$A$5:$A$12,0))="Y"),C195*Rates!$B$16,0),0)</f>
        <v>0</v>
      </c>
      <c r="L195" s="11" t="n">
        <f aca="false">IF(AND(AND(B195&lt;&gt;"",ISNUMBER(C195),C195&gt;0),E195="Y"),C195*Rates!$B$17,0)</f>
        <v>0</v>
      </c>
      <c r="M195" s="11" t="n">
        <f aca="false">IF(AND(AND(B195&lt;&gt;"",ISNUMBER(C195),C195&gt;0),F195="Y"),C195*Rates!$B$18,0)</f>
        <v>0</v>
      </c>
      <c r="N195" s="11" t="n">
        <f aca="false">IF(AND(B195&lt;&gt;"",ISNUMBER(C195),C195&gt;0),IF(G195="Stripe Invoicing (0.4%)",C195*Rates!$B$19,IF(G195="Post-payment invoice (0.4%, $2 cap)",MIN(C195*Rates!$B$19,Rates!$B$20),0)),0)</f>
        <v>0</v>
      </c>
      <c r="O195" s="11" t="n">
        <f aca="false">J195+K195+L195+M195+N195</f>
        <v>0</v>
      </c>
      <c r="P195" s="11" t="n">
        <f aca="false">IF(AND(B195&lt;&gt;"",ISNUMBER(C195),C195&gt;0),C195-O195,0)</f>
        <v>0</v>
      </c>
      <c r="Q195" s="12" t="str">
        <f aca="false">IF(AND(B195&lt;&gt;"",ISNUMBER(C195),C195&gt;0),O195/C195,"")</f>
        <v/>
      </c>
      <c r="R195" s="11" t="n">
        <f aca="false">IF(OR(H195="Y",I195&lt;&gt;"None"),IF(H195="Y",O195,0)+IF(I195="Lost, no response",Rates!$B$21,IF(I195="Responded and lost",Rates!$B$21+Rates!$B$22,IF(I195="Responded and won",Rates!$B$21,IF(I195="Smart Disputes win",Rates!$B$21+Rates!$B$23*C195,IF(I195="Smart Disputes loss",Rates!$B$21,0))))),0)</f>
        <v>0</v>
      </c>
      <c r="S195" s="11" t="n">
        <f aca="false">IF(AND(B195&lt;&gt;"",ISNUMBER(C195),C195&gt;0),C195*Rates!$B$24+Rates!$B$25,0)</f>
        <v>0</v>
      </c>
      <c r="T195" s="11" t="n">
        <f aca="false">IF(AND(B195&lt;&gt;"",ISNUMBER(C195),C195&gt;0),C195*Rates!$B$26+Rates!$B$27,0)</f>
        <v>0</v>
      </c>
      <c r="U195" s="11" t="n">
        <f aca="false">S195-O195</f>
        <v>0</v>
      </c>
    </row>
    <row r="196" customFormat="false" ht="15" hidden="false" customHeight="false" outlineLevel="0" collapsed="false">
      <c r="A196" s="9"/>
      <c r="B196" s="9"/>
      <c r="C196" s="10"/>
      <c r="D196" s="9"/>
      <c r="E196" s="9"/>
      <c r="F196" s="9"/>
      <c r="G196" s="9"/>
      <c r="H196" s="9"/>
      <c r="I196" s="9"/>
      <c r="J196" s="11" t="n">
        <f aca="false">IF(AND(B196&lt;&gt;"",ISNUMBER(C196),C196&gt;0),IF(ISNUMBER(INDEX(Rates!$D$5:$D$12,MATCH(B196,Rates!$A$5:$A$12,0))),MIN(C196*INDEX(Rates!$B$5:$B$12,MATCH(B196,Rates!$A$5:$A$12,0)),INDEX(Rates!$D$5:$D$12,MATCH(B196,Rates!$A$5:$A$12,0))),C196*INDEX(Rates!$B$5:$B$12,MATCH(B196,Rates!$A$5:$A$12,0)))+INDEX(Rates!$C$5:$C$12,MATCH(B196,Rates!$A$5:$A$12,0)),0)</f>
        <v>0</v>
      </c>
      <c r="K196" s="11" t="n">
        <f aca="false">IF(AND(B196&lt;&gt;"",ISNUMBER(C196),C196&gt;0),IF(AND(D196="Y",INDEX(Rates!$E$5:$E$12,MATCH(B196,Rates!$A$5:$A$12,0))="Y"),C196*Rates!$B$16,0),0)</f>
        <v>0</v>
      </c>
      <c r="L196" s="11" t="n">
        <f aca="false">IF(AND(AND(B196&lt;&gt;"",ISNUMBER(C196),C196&gt;0),E196="Y"),C196*Rates!$B$17,0)</f>
        <v>0</v>
      </c>
      <c r="M196" s="11" t="n">
        <f aca="false">IF(AND(AND(B196&lt;&gt;"",ISNUMBER(C196),C196&gt;0),F196="Y"),C196*Rates!$B$18,0)</f>
        <v>0</v>
      </c>
      <c r="N196" s="11" t="n">
        <f aca="false">IF(AND(B196&lt;&gt;"",ISNUMBER(C196),C196&gt;0),IF(G196="Stripe Invoicing (0.4%)",C196*Rates!$B$19,IF(G196="Post-payment invoice (0.4%, $2 cap)",MIN(C196*Rates!$B$19,Rates!$B$20),0)),0)</f>
        <v>0</v>
      </c>
      <c r="O196" s="11" t="n">
        <f aca="false">J196+K196+L196+M196+N196</f>
        <v>0</v>
      </c>
      <c r="P196" s="11" t="n">
        <f aca="false">IF(AND(B196&lt;&gt;"",ISNUMBER(C196),C196&gt;0),C196-O196,0)</f>
        <v>0</v>
      </c>
      <c r="Q196" s="12" t="str">
        <f aca="false">IF(AND(B196&lt;&gt;"",ISNUMBER(C196),C196&gt;0),O196/C196,"")</f>
        <v/>
      </c>
      <c r="R196" s="11" t="n">
        <f aca="false">IF(OR(H196="Y",I196&lt;&gt;"None"),IF(H196="Y",O196,0)+IF(I196="Lost, no response",Rates!$B$21,IF(I196="Responded and lost",Rates!$B$21+Rates!$B$22,IF(I196="Responded and won",Rates!$B$21,IF(I196="Smart Disputes win",Rates!$B$21+Rates!$B$23*C196,IF(I196="Smart Disputes loss",Rates!$B$21,0))))),0)</f>
        <v>0</v>
      </c>
      <c r="S196" s="11" t="n">
        <f aca="false">IF(AND(B196&lt;&gt;"",ISNUMBER(C196),C196&gt;0),C196*Rates!$B$24+Rates!$B$25,0)</f>
        <v>0</v>
      </c>
      <c r="T196" s="11" t="n">
        <f aca="false">IF(AND(B196&lt;&gt;"",ISNUMBER(C196),C196&gt;0),C196*Rates!$B$26+Rates!$B$27,0)</f>
        <v>0</v>
      </c>
      <c r="U196" s="11" t="n">
        <f aca="false">S196-O196</f>
        <v>0</v>
      </c>
    </row>
    <row r="197" customFormat="false" ht="15" hidden="false" customHeight="false" outlineLevel="0" collapsed="false">
      <c r="A197" s="9"/>
      <c r="B197" s="9"/>
      <c r="C197" s="10"/>
      <c r="D197" s="9"/>
      <c r="E197" s="9"/>
      <c r="F197" s="9"/>
      <c r="G197" s="9"/>
      <c r="H197" s="9"/>
      <c r="I197" s="9"/>
      <c r="J197" s="11" t="n">
        <f aca="false">IF(AND(B197&lt;&gt;"",ISNUMBER(C197),C197&gt;0),IF(ISNUMBER(INDEX(Rates!$D$5:$D$12,MATCH(B197,Rates!$A$5:$A$12,0))),MIN(C197*INDEX(Rates!$B$5:$B$12,MATCH(B197,Rates!$A$5:$A$12,0)),INDEX(Rates!$D$5:$D$12,MATCH(B197,Rates!$A$5:$A$12,0))),C197*INDEX(Rates!$B$5:$B$12,MATCH(B197,Rates!$A$5:$A$12,0)))+INDEX(Rates!$C$5:$C$12,MATCH(B197,Rates!$A$5:$A$12,0)),0)</f>
        <v>0</v>
      </c>
      <c r="K197" s="11" t="n">
        <f aca="false">IF(AND(B197&lt;&gt;"",ISNUMBER(C197),C197&gt;0),IF(AND(D197="Y",INDEX(Rates!$E$5:$E$12,MATCH(B197,Rates!$A$5:$A$12,0))="Y"),C197*Rates!$B$16,0),0)</f>
        <v>0</v>
      </c>
      <c r="L197" s="11" t="n">
        <f aca="false">IF(AND(AND(B197&lt;&gt;"",ISNUMBER(C197),C197&gt;0),E197="Y"),C197*Rates!$B$17,0)</f>
        <v>0</v>
      </c>
      <c r="M197" s="11" t="n">
        <f aca="false">IF(AND(AND(B197&lt;&gt;"",ISNUMBER(C197),C197&gt;0),F197="Y"),C197*Rates!$B$18,0)</f>
        <v>0</v>
      </c>
      <c r="N197" s="11" t="n">
        <f aca="false">IF(AND(B197&lt;&gt;"",ISNUMBER(C197),C197&gt;0),IF(G197="Stripe Invoicing (0.4%)",C197*Rates!$B$19,IF(G197="Post-payment invoice (0.4%, $2 cap)",MIN(C197*Rates!$B$19,Rates!$B$20),0)),0)</f>
        <v>0</v>
      </c>
      <c r="O197" s="11" t="n">
        <f aca="false">J197+K197+L197+M197+N197</f>
        <v>0</v>
      </c>
      <c r="P197" s="11" t="n">
        <f aca="false">IF(AND(B197&lt;&gt;"",ISNUMBER(C197),C197&gt;0),C197-O197,0)</f>
        <v>0</v>
      </c>
      <c r="Q197" s="12" t="str">
        <f aca="false">IF(AND(B197&lt;&gt;"",ISNUMBER(C197),C197&gt;0),O197/C197,"")</f>
        <v/>
      </c>
      <c r="R197" s="11" t="n">
        <f aca="false">IF(OR(H197="Y",I197&lt;&gt;"None"),IF(H197="Y",O197,0)+IF(I197="Lost, no response",Rates!$B$21,IF(I197="Responded and lost",Rates!$B$21+Rates!$B$22,IF(I197="Responded and won",Rates!$B$21,IF(I197="Smart Disputes win",Rates!$B$21+Rates!$B$23*C197,IF(I197="Smart Disputes loss",Rates!$B$21,0))))),0)</f>
        <v>0</v>
      </c>
      <c r="S197" s="11" t="n">
        <f aca="false">IF(AND(B197&lt;&gt;"",ISNUMBER(C197),C197&gt;0),C197*Rates!$B$24+Rates!$B$25,0)</f>
        <v>0</v>
      </c>
      <c r="T197" s="11" t="n">
        <f aca="false">IF(AND(B197&lt;&gt;"",ISNUMBER(C197),C197&gt;0),C197*Rates!$B$26+Rates!$B$27,0)</f>
        <v>0</v>
      </c>
      <c r="U197" s="11" t="n">
        <f aca="false">S197-O197</f>
        <v>0</v>
      </c>
    </row>
    <row r="198" customFormat="false" ht="15" hidden="false" customHeight="false" outlineLevel="0" collapsed="false">
      <c r="A198" s="9"/>
      <c r="B198" s="9"/>
      <c r="C198" s="10"/>
      <c r="D198" s="9"/>
      <c r="E198" s="9"/>
      <c r="F198" s="9"/>
      <c r="G198" s="9"/>
      <c r="H198" s="9"/>
      <c r="I198" s="9"/>
      <c r="J198" s="11" t="n">
        <f aca="false">IF(AND(B198&lt;&gt;"",ISNUMBER(C198),C198&gt;0),IF(ISNUMBER(INDEX(Rates!$D$5:$D$12,MATCH(B198,Rates!$A$5:$A$12,0))),MIN(C198*INDEX(Rates!$B$5:$B$12,MATCH(B198,Rates!$A$5:$A$12,0)),INDEX(Rates!$D$5:$D$12,MATCH(B198,Rates!$A$5:$A$12,0))),C198*INDEX(Rates!$B$5:$B$12,MATCH(B198,Rates!$A$5:$A$12,0)))+INDEX(Rates!$C$5:$C$12,MATCH(B198,Rates!$A$5:$A$12,0)),0)</f>
        <v>0</v>
      </c>
      <c r="K198" s="11" t="n">
        <f aca="false">IF(AND(B198&lt;&gt;"",ISNUMBER(C198),C198&gt;0),IF(AND(D198="Y",INDEX(Rates!$E$5:$E$12,MATCH(B198,Rates!$A$5:$A$12,0))="Y"),C198*Rates!$B$16,0),0)</f>
        <v>0</v>
      </c>
      <c r="L198" s="11" t="n">
        <f aca="false">IF(AND(AND(B198&lt;&gt;"",ISNUMBER(C198),C198&gt;0),E198="Y"),C198*Rates!$B$17,0)</f>
        <v>0</v>
      </c>
      <c r="M198" s="11" t="n">
        <f aca="false">IF(AND(AND(B198&lt;&gt;"",ISNUMBER(C198),C198&gt;0),F198="Y"),C198*Rates!$B$18,0)</f>
        <v>0</v>
      </c>
      <c r="N198" s="11" t="n">
        <f aca="false">IF(AND(B198&lt;&gt;"",ISNUMBER(C198),C198&gt;0),IF(G198="Stripe Invoicing (0.4%)",C198*Rates!$B$19,IF(G198="Post-payment invoice (0.4%, $2 cap)",MIN(C198*Rates!$B$19,Rates!$B$20),0)),0)</f>
        <v>0</v>
      </c>
      <c r="O198" s="11" t="n">
        <f aca="false">J198+K198+L198+M198+N198</f>
        <v>0</v>
      </c>
      <c r="P198" s="11" t="n">
        <f aca="false">IF(AND(B198&lt;&gt;"",ISNUMBER(C198),C198&gt;0),C198-O198,0)</f>
        <v>0</v>
      </c>
      <c r="Q198" s="12" t="str">
        <f aca="false">IF(AND(B198&lt;&gt;"",ISNUMBER(C198),C198&gt;0),O198/C198,"")</f>
        <v/>
      </c>
      <c r="R198" s="11" t="n">
        <f aca="false">IF(OR(H198="Y",I198&lt;&gt;"None"),IF(H198="Y",O198,0)+IF(I198="Lost, no response",Rates!$B$21,IF(I198="Responded and lost",Rates!$B$21+Rates!$B$22,IF(I198="Responded and won",Rates!$B$21,IF(I198="Smart Disputes win",Rates!$B$21+Rates!$B$23*C198,IF(I198="Smart Disputes loss",Rates!$B$21,0))))),0)</f>
        <v>0</v>
      </c>
      <c r="S198" s="11" t="n">
        <f aca="false">IF(AND(B198&lt;&gt;"",ISNUMBER(C198),C198&gt;0),C198*Rates!$B$24+Rates!$B$25,0)</f>
        <v>0</v>
      </c>
      <c r="T198" s="11" t="n">
        <f aca="false">IF(AND(B198&lt;&gt;"",ISNUMBER(C198),C198&gt;0),C198*Rates!$B$26+Rates!$B$27,0)</f>
        <v>0</v>
      </c>
      <c r="U198" s="11" t="n">
        <f aca="false">S198-O198</f>
        <v>0</v>
      </c>
    </row>
    <row r="199" customFormat="false" ht="15" hidden="false" customHeight="false" outlineLevel="0" collapsed="false">
      <c r="A199" s="9"/>
      <c r="B199" s="9"/>
      <c r="C199" s="10"/>
      <c r="D199" s="9"/>
      <c r="E199" s="9"/>
      <c r="F199" s="9"/>
      <c r="G199" s="9"/>
      <c r="H199" s="9"/>
      <c r="I199" s="9"/>
      <c r="J199" s="11" t="n">
        <f aca="false">IF(AND(B199&lt;&gt;"",ISNUMBER(C199),C199&gt;0),IF(ISNUMBER(INDEX(Rates!$D$5:$D$12,MATCH(B199,Rates!$A$5:$A$12,0))),MIN(C199*INDEX(Rates!$B$5:$B$12,MATCH(B199,Rates!$A$5:$A$12,0)),INDEX(Rates!$D$5:$D$12,MATCH(B199,Rates!$A$5:$A$12,0))),C199*INDEX(Rates!$B$5:$B$12,MATCH(B199,Rates!$A$5:$A$12,0)))+INDEX(Rates!$C$5:$C$12,MATCH(B199,Rates!$A$5:$A$12,0)),0)</f>
        <v>0</v>
      </c>
      <c r="K199" s="11" t="n">
        <f aca="false">IF(AND(B199&lt;&gt;"",ISNUMBER(C199),C199&gt;0),IF(AND(D199="Y",INDEX(Rates!$E$5:$E$12,MATCH(B199,Rates!$A$5:$A$12,0))="Y"),C199*Rates!$B$16,0),0)</f>
        <v>0</v>
      </c>
      <c r="L199" s="11" t="n">
        <f aca="false">IF(AND(AND(B199&lt;&gt;"",ISNUMBER(C199),C199&gt;0),E199="Y"),C199*Rates!$B$17,0)</f>
        <v>0</v>
      </c>
      <c r="M199" s="11" t="n">
        <f aca="false">IF(AND(AND(B199&lt;&gt;"",ISNUMBER(C199),C199&gt;0),F199="Y"),C199*Rates!$B$18,0)</f>
        <v>0</v>
      </c>
      <c r="N199" s="11" t="n">
        <f aca="false">IF(AND(B199&lt;&gt;"",ISNUMBER(C199),C199&gt;0),IF(G199="Stripe Invoicing (0.4%)",C199*Rates!$B$19,IF(G199="Post-payment invoice (0.4%, $2 cap)",MIN(C199*Rates!$B$19,Rates!$B$20),0)),0)</f>
        <v>0</v>
      </c>
      <c r="O199" s="11" t="n">
        <f aca="false">J199+K199+L199+M199+N199</f>
        <v>0</v>
      </c>
      <c r="P199" s="11" t="n">
        <f aca="false">IF(AND(B199&lt;&gt;"",ISNUMBER(C199),C199&gt;0),C199-O199,0)</f>
        <v>0</v>
      </c>
      <c r="Q199" s="12" t="str">
        <f aca="false">IF(AND(B199&lt;&gt;"",ISNUMBER(C199),C199&gt;0),O199/C199,"")</f>
        <v/>
      </c>
      <c r="R199" s="11" t="n">
        <f aca="false">IF(OR(H199="Y",I199&lt;&gt;"None"),IF(H199="Y",O199,0)+IF(I199="Lost, no response",Rates!$B$21,IF(I199="Responded and lost",Rates!$B$21+Rates!$B$22,IF(I199="Responded and won",Rates!$B$21,IF(I199="Smart Disputes win",Rates!$B$21+Rates!$B$23*C199,IF(I199="Smart Disputes loss",Rates!$B$21,0))))),0)</f>
        <v>0</v>
      </c>
      <c r="S199" s="11" t="n">
        <f aca="false">IF(AND(B199&lt;&gt;"",ISNUMBER(C199),C199&gt;0),C199*Rates!$B$24+Rates!$B$25,0)</f>
        <v>0</v>
      </c>
      <c r="T199" s="11" t="n">
        <f aca="false">IF(AND(B199&lt;&gt;"",ISNUMBER(C199),C199&gt;0),C199*Rates!$B$26+Rates!$B$27,0)</f>
        <v>0</v>
      </c>
      <c r="U199" s="11" t="n">
        <f aca="false">S199-O199</f>
        <v>0</v>
      </c>
    </row>
    <row r="200" customFormat="false" ht="15" hidden="false" customHeight="false" outlineLevel="0" collapsed="false">
      <c r="A200" s="9"/>
      <c r="B200" s="9"/>
      <c r="C200" s="10"/>
      <c r="D200" s="9"/>
      <c r="E200" s="9"/>
      <c r="F200" s="9"/>
      <c r="G200" s="9"/>
      <c r="H200" s="9"/>
      <c r="I200" s="9"/>
      <c r="J200" s="11" t="n">
        <f aca="false">IF(AND(B200&lt;&gt;"",ISNUMBER(C200),C200&gt;0),IF(ISNUMBER(INDEX(Rates!$D$5:$D$12,MATCH(B200,Rates!$A$5:$A$12,0))),MIN(C200*INDEX(Rates!$B$5:$B$12,MATCH(B200,Rates!$A$5:$A$12,0)),INDEX(Rates!$D$5:$D$12,MATCH(B200,Rates!$A$5:$A$12,0))),C200*INDEX(Rates!$B$5:$B$12,MATCH(B200,Rates!$A$5:$A$12,0)))+INDEX(Rates!$C$5:$C$12,MATCH(B200,Rates!$A$5:$A$12,0)),0)</f>
        <v>0</v>
      </c>
      <c r="K200" s="11" t="n">
        <f aca="false">IF(AND(B200&lt;&gt;"",ISNUMBER(C200),C200&gt;0),IF(AND(D200="Y",INDEX(Rates!$E$5:$E$12,MATCH(B200,Rates!$A$5:$A$12,0))="Y"),C200*Rates!$B$16,0),0)</f>
        <v>0</v>
      </c>
      <c r="L200" s="11" t="n">
        <f aca="false">IF(AND(AND(B200&lt;&gt;"",ISNUMBER(C200),C200&gt;0),E200="Y"),C200*Rates!$B$17,0)</f>
        <v>0</v>
      </c>
      <c r="M200" s="11" t="n">
        <f aca="false">IF(AND(AND(B200&lt;&gt;"",ISNUMBER(C200),C200&gt;0),F200="Y"),C200*Rates!$B$18,0)</f>
        <v>0</v>
      </c>
      <c r="N200" s="11" t="n">
        <f aca="false">IF(AND(B200&lt;&gt;"",ISNUMBER(C200),C200&gt;0),IF(G200="Stripe Invoicing (0.4%)",C200*Rates!$B$19,IF(G200="Post-payment invoice (0.4%, $2 cap)",MIN(C200*Rates!$B$19,Rates!$B$20),0)),0)</f>
        <v>0</v>
      </c>
      <c r="O200" s="11" t="n">
        <f aca="false">J200+K200+L200+M200+N200</f>
        <v>0</v>
      </c>
      <c r="P200" s="11" t="n">
        <f aca="false">IF(AND(B200&lt;&gt;"",ISNUMBER(C200),C200&gt;0),C200-O200,0)</f>
        <v>0</v>
      </c>
      <c r="Q200" s="12" t="str">
        <f aca="false">IF(AND(B200&lt;&gt;"",ISNUMBER(C200),C200&gt;0),O200/C200,"")</f>
        <v/>
      </c>
      <c r="R200" s="11" t="n">
        <f aca="false">IF(OR(H200="Y",I200&lt;&gt;"None"),IF(H200="Y",O200,0)+IF(I200="Lost, no response",Rates!$B$21,IF(I200="Responded and lost",Rates!$B$21+Rates!$B$22,IF(I200="Responded and won",Rates!$B$21,IF(I200="Smart Disputes win",Rates!$B$21+Rates!$B$23*C200,IF(I200="Smart Disputes loss",Rates!$B$21,0))))),0)</f>
        <v>0</v>
      </c>
      <c r="S200" s="11" t="n">
        <f aca="false">IF(AND(B200&lt;&gt;"",ISNUMBER(C200),C200&gt;0),C200*Rates!$B$24+Rates!$B$25,0)</f>
        <v>0</v>
      </c>
      <c r="T200" s="11" t="n">
        <f aca="false">IF(AND(B200&lt;&gt;"",ISNUMBER(C200),C200&gt;0),C200*Rates!$B$26+Rates!$B$27,0)</f>
        <v>0</v>
      </c>
      <c r="U200" s="11" t="n">
        <f aca="false">S200-O200</f>
        <v>0</v>
      </c>
    </row>
    <row r="201" customFormat="false" ht="15" hidden="false" customHeight="false" outlineLevel="0" collapsed="false">
      <c r="A201" s="9"/>
      <c r="B201" s="9"/>
      <c r="C201" s="10"/>
      <c r="D201" s="9"/>
      <c r="E201" s="9"/>
      <c r="F201" s="9"/>
      <c r="G201" s="9"/>
      <c r="H201" s="9"/>
      <c r="I201" s="9"/>
      <c r="J201" s="11" t="n">
        <f aca="false">IF(AND(B201&lt;&gt;"",ISNUMBER(C201),C201&gt;0),IF(ISNUMBER(INDEX(Rates!$D$5:$D$12,MATCH(B201,Rates!$A$5:$A$12,0))),MIN(C201*INDEX(Rates!$B$5:$B$12,MATCH(B201,Rates!$A$5:$A$12,0)),INDEX(Rates!$D$5:$D$12,MATCH(B201,Rates!$A$5:$A$12,0))),C201*INDEX(Rates!$B$5:$B$12,MATCH(B201,Rates!$A$5:$A$12,0)))+INDEX(Rates!$C$5:$C$12,MATCH(B201,Rates!$A$5:$A$12,0)),0)</f>
        <v>0</v>
      </c>
      <c r="K201" s="11" t="n">
        <f aca="false">IF(AND(B201&lt;&gt;"",ISNUMBER(C201),C201&gt;0),IF(AND(D201="Y",INDEX(Rates!$E$5:$E$12,MATCH(B201,Rates!$A$5:$A$12,0))="Y"),C201*Rates!$B$16,0),0)</f>
        <v>0</v>
      </c>
      <c r="L201" s="11" t="n">
        <f aca="false">IF(AND(AND(B201&lt;&gt;"",ISNUMBER(C201),C201&gt;0),E201="Y"),C201*Rates!$B$17,0)</f>
        <v>0</v>
      </c>
      <c r="M201" s="11" t="n">
        <f aca="false">IF(AND(AND(B201&lt;&gt;"",ISNUMBER(C201),C201&gt;0),F201="Y"),C201*Rates!$B$18,0)</f>
        <v>0</v>
      </c>
      <c r="N201" s="11" t="n">
        <f aca="false">IF(AND(B201&lt;&gt;"",ISNUMBER(C201),C201&gt;0),IF(G201="Stripe Invoicing (0.4%)",C201*Rates!$B$19,IF(G201="Post-payment invoice (0.4%, $2 cap)",MIN(C201*Rates!$B$19,Rates!$B$20),0)),0)</f>
        <v>0</v>
      </c>
      <c r="O201" s="11" t="n">
        <f aca="false">J201+K201+L201+M201+N201</f>
        <v>0</v>
      </c>
      <c r="P201" s="11" t="n">
        <f aca="false">IF(AND(B201&lt;&gt;"",ISNUMBER(C201),C201&gt;0),C201-O201,0)</f>
        <v>0</v>
      </c>
      <c r="Q201" s="12" t="str">
        <f aca="false">IF(AND(B201&lt;&gt;"",ISNUMBER(C201),C201&gt;0),O201/C201,"")</f>
        <v/>
      </c>
      <c r="R201" s="11" t="n">
        <f aca="false">IF(OR(H201="Y",I201&lt;&gt;"None"),IF(H201="Y",O201,0)+IF(I201="Lost, no response",Rates!$B$21,IF(I201="Responded and lost",Rates!$B$21+Rates!$B$22,IF(I201="Responded and won",Rates!$B$21,IF(I201="Smart Disputes win",Rates!$B$21+Rates!$B$23*C201,IF(I201="Smart Disputes loss",Rates!$B$21,0))))),0)</f>
        <v>0</v>
      </c>
      <c r="S201" s="11" t="n">
        <f aca="false">IF(AND(B201&lt;&gt;"",ISNUMBER(C201),C201&gt;0),C201*Rates!$B$24+Rates!$B$25,0)</f>
        <v>0</v>
      </c>
      <c r="T201" s="11" t="n">
        <f aca="false">IF(AND(B201&lt;&gt;"",ISNUMBER(C201),C201&gt;0),C201*Rates!$B$26+Rates!$B$27,0)</f>
        <v>0</v>
      </c>
      <c r="U201" s="11" t="n">
        <f aca="false">S201-O201</f>
        <v>0</v>
      </c>
    </row>
    <row r="202" customFormat="false" ht="15" hidden="false" customHeight="false" outlineLevel="0" collapsed="false">
      <c r="A202" s="9"/>
      <c r="B202" s="9"/>
      <c r="C202" s="10"/>
      <c r="D202" s="9"/>
      <c r="E202" s="9"/>
      <c r="F202" s="9"/>
      <c r="G202" s="9"/>
      <c r="H202" s="9"/>
      <c r="I202" s="9"/>
      <c r="J202" s="11" t="n">
        <f aca="false">IF(AND(B202&lt;&gt;"",ISNUMBER(C202),C202&gt;0),IF(ISNUMBER(INDEX(Rates!$D$5:$D$12,MATCH(B202,Rates!$A$5:$A$12,0))),MIN(C202*INDEX(Rates!$B$5:$B$12,MATCH(B202,Rates!$A$5:$A$12,0)),INDEX(Rates!$D$5:$D$12,MATCH(B202,Rates!$A$5:$A$12,0))),C202*INDEX(Rates!$B$5:$B$12,MATCH(B202,Rates!$A$5:$A$12,0)))+INDEX(Rates!$C$5:$C$12,MATCH(B202,Rates!$A$5:$A$12,0)),0)</f>
        <v>0</v>
      </c>
      <c r="K202" s="11" t="n">
        <f aca="false">IF(AND(B202&lt;&gt;"",ISNUMBER(C202),C202&gt;0),IF(AND(D202="Y",INDEX(Rates!$E$5:$E$12,MATCH(B202,Rates!$A$5:$A$12,0))="Y"),C202*Rates!$B$16,0),0)</f>
        <v>0</v>
      </c>
      <c r="L202" s="11" t="n">
        <f aca="false">IF(AND(AND(B202&lt;&gt;"",ISNUMBER(C202),C202&gt;0),E202="Y"),C202*Rates!$B$17,0)</f>
        <v>0</v>
      </c>
      <c r="M202" s="11" t="n">
        <f aca="false">IF(AND(AND(B202&lt;&gt;"",ISNUMBER(C202),C202&gt;0),F202="Y"),C202*Rates!$B$18,0)</f>
        <v>0</v>
      </c>
      <c r="N202" s="11" t="n">
        <f aca="false">IF(AND(B202&lt;&gt;"",ISNUMBER(C202),C202&gt;0),IF(G202="Stripe Invoicing (0.4%)",C202*Rates!$B$19,IF(G202="Post-payment invoice (0.4%, $2 cap)",MIN(C202*Rates!$B$19,Rates!$B$20),0)),0)</f>
        <v>0</v>
      </c>
      <c r="O202" s="11" t="n">
        <f aca="false">J202+K202+L202+M202+N202</f>
        <v>0</v>
      </c>
      <c r="P202" s="11" t="n">
        <f aca="false">IF(AND(B202&lt;&gt;"",ISNUMBER(C202),C202&gt;0),C202-O202,0)</f>
        <v>0</v>
      </c>
      <c r="Q202" s="12" t="str">
        <f aca="false">IF(AND(B202&lt;&gt;"",ISNUMBER(C202),C202&gt;0),O202/C202,"")</f>
        <v/>
      </c>
      <c r="R202" s="11" t="n">
        <f aca="false">IF(OR(H202="Y",I202&lt;&gt;"None"),IF(H202="Y",O202,0)+IF(I202="Lost, no response",Rates!$B$21,IF(I202="Responded and lost",Rates!$B$21+Rates!$B$22,IF(I202="Responded and won",Rates!$B$21,IF(I202="Smart Disputes win",Rates!$B$21+Rates!$B$23*C202,IF(I202="Smart Disputes loss",Rates!$B$21,0))))),0)</f>
        <v>0</v>
      </c>
      <c r="S202" s="11" t="n">
        <f aca="false">IF(AND(B202&lt;&gt;"",ISNUMBER(C202),C202&gt;0),C202*Rates!$B$24+Rates!$B$25,0)</f>
        <v>0</v>
      </c>
      <c r="T202" s="11" t="n">
        <f aca="false">IF(AND(B202&lt;&gt;"",ISNUMBER(C202),C202&gt;0),C202*Rates!$B$26+Rates!$B$27,0)</f>
        <v>0</v>
      </c>
      <c r="U202" s="11" t="n">
        <f aca="false">S202-O202</f>
        <v>0</v>
      </c>
    </row>
    <row r="203" customFormat="false" ht="15" hidden="false" customHeight="false" outlineLevel="0" collapsed="false">
      <c r="A203" s="9"/>
      <c r="B203" s="9"/>
      <c r="C203" s="10"/>
      <c r="D203" s="9"/>
      <c r="E203" s="9"/>
      <c r="F203" s="9"/>
      <c r="G203" s="9"/>
      <c r="H203" s="9"/>
      <c r="I203" s="9"/>
      <c r="J203" s="11" t="n">
        <f aca="false">IF(AND(B203&lt;&gt;"",ISNUMBER(C203),C203&gt;0),IF(ISNUMBER(INDEX(Rates!$D$5:$D$12,MATCH(B203,Rates!$A$5:$A$12,0))),MIN(C203*INDEX(Rates!$B$5:$B$12,MATCH(B203,Rates!$A$5:$A$12,0)),INDEX(Rates!$D$5:$D$12,MATCH(B203,Rates!$A$5:$A$12,0))),C203*INDEX(Rates!$B$5:$B$12,MATCH(B203,Rates!$A$5:$A$12,0)))+INDEX(Rates!$C$5:$C$12,MATCH(B203,Rates!$A$5:$A$12,0)),0)</f>
        <v>0</v>
      </c>
      <c r="K203" s="11" t="n">
        <f aca="false">IF(AND(B203&lt;&gt;"",ISNUMBER(C203),C203&gt;0),IF(AND(D203="Y",INDEX(Rates!$E$5:$E$12,MATCH(B203,Rates!$A$5:$A$12,0))="Y"),C203*Rates!$B$16,0),0)</f>
        <v>0</v>
      </c>
      <c r="L203" s="11" t="n">
        <f aca="false">IF(AND(AND(B203&lt;&gt;"",ISNUMBER(C203),C203&gt;0),E203="Y"),C203*Rates!$B$17,0)</f>
        <v>0</v>
      </c>
      <c r="M203" s="11" t="n">
        <f aca="false">IF(AND(AND(B203&lt;&gt;"",ISNUMBER(C203),C203&gt;0),F203="Y"),C203*Rates!$B$18,0)</f>
        <v>0</v>
      </c>
      <c r="N203" s="11" t="n">
        <f aca="false">IF(AND(B203&lt;&gt;"",ISNUMBER(C203),C203&gt;0),IF(G203="Stripe Invoicing (0.4%)",C203*Rates!$B$19,IF(G203="Post-payment invoice (0.4%, $2 cap)",MIN(C203*Rates!$B$19,Rates!$B$20),0)),0)</f>
        <v>0</v>
      </c>
      <c r="O203" s="11" t="n">
        <f aca="false">J203+K203+L203+M203+N203</f>
        <v>0</v>
      </c>
      <c r="P203" s="11" t="n">
        <f aca="false">IF(AND(B203&lt;&gt;"",ISNUMBER(C203),C203&gt;0),C203-O203,0)</f>
        <v>0</v>
      </c>
      <c r="Q203" s="12" t="str">
        <f aca="false">IF(AND(B203&lt;&gt;"",ISNUMBER(C203),C203&gt;0),O203/C203,"")</f>
        <v/>
      </c>
      <c r="R203" s="11" t="n">
        <f aca="false">IF(OR(H203="Y",I203&lt;&gt;"None"),IF(H203="Y",O203,0)+IF(I203="Lost, no response",Rates!$B$21,IF(I203="Responded and lost",Rates!$B$21+Rates!$B$22,IF(I203="Responded and won",Rates!$B$21,IF(I203="Smart Disputes win",Rates!$B$21+Rates!$B$23*C203,IF(I203="Smart Disputes loss",Rates!$B$21,0))))),0)</f>
        <v>0</v>
      </c>
      <c r="S203" s="11" t="n">
        <f aca="false">IF(AND(B203&lt;&gt;"",ISNUMBER(C203),C203&gt;0),C203*Rates!$B$24+Rates!$B$25,0)</f>
        <v>0</v>
      </c>
      <c r="T203" s="11" t="n">
        <f aca="false">IF(AND(B203&lt;&gt;"",ISNUMBER(C203),C203&gt;0),C203*Rates!$B$26+Rates!$B$27,0)</f>
        <v>0</v>
      </c>
      <c r="U203" s="11" t="n">
        <f aca="false">S203-O203</f>
        <v>0</v>
      </c>
    </row>
    <row r="204" customFormat="false" ht="15" hidden="false" customHeight="false" outlineLevel="0" collapsed="false">
      <c r="A204" s="9"/>
      <c r="B204" s="9"/>
      <c r="C204" s="10"/>
      <c r="D204" s="9"/>
      <c r="E204" s="9"/>
      <c r="F204" s="9"/>
      <c r="G204" s="9"/>
      <c r="H204" s="9"/>
      <c r="I204" s="9"/>
      <c r="J204" s="11" t="n">
        <f aca="false">IF(AND(B204&lt;&gt;"",ISNUMBER(C204),C204&gt;0),IF(ISNUMBER(INDEX(Rates!$D$5:$D$12,MATCH(B204,Rates!$A$5:$A$12,0))),MIN(C204*INDEX(Rates!$B$5:$B$12,MATCH(B204,Rates!$A$5:$A$12,0)),INDEX(Rates!$D$5:$D$12,MATCH(B204,Rates!$A$5:$A$12,0))),C204*INDEX(Rates!$B$5:$B$12,MATCH(B204,Rates!$A$5:$A$12,0)))+INDEX(Rates!$C$5:$C$12,MATCH(B204,Rates!$A$5:$A$12,0)),0)</f>
        <v>0</v>
      </c>
      <c r="K204" s="11" t="n">
        <f aca="false">IF(AND(B204&lt;&gt;"",ISNUMBER(C204),C204&gt;0),IF(AND(D204="Y",INDEX(Rates!$E$5:$E$12,MATCH(B204,Rates!$A$5:$A$12,0))="Y"),C204*Rates!$B$16,0),0)</f>
        <v>0</v>
      </c>
      <c r="L204" s="11" t="n">
        <f aca="false">IF(AND(AND(B204&lt;&gt;"",ISNUMBER(C204),C204&gt;0),E204="Y"),C204*Rates!$B$17,0)</f>
        <v>0</v>
      </c>
      <c r="M204" s="11" t="n">
        <f aca="false">IF(AND(AND(B204&lt;&gt;"",ISNUMBER(C204),C204&gt;0),F204="Y"),C204*Rates!$B$18,0)</f>
        <v>0</v>
      </c>
      <c r="N204" s="11" t="n">
        <f aca="false">IF(AND(B204&lt;&gt;"",ISNUMBER(C204),C204&gt;0),IF(G204="Stripe Invoicing (0.4%)",C204*Rates!$B$19,IF(G204="Post-payment invoice (0.4%, $2 cap)",MIN(C204*Rates!$B$19,Rates!$B$20),0)),0)</f>
        <v>0</v>
      </c>
      <c r="O204" s="11" t="n">
        <f aca="false">J204+K204+L204+M204+N204</f>
        <v>0</v>
      </c>
      <c r="P204" s="11" t="n">
        <f aca="false">IF(AND(B204&lt;&gt;"",ISNUMBER(C204),C204&gt;0),C204-O204,0)</f>
        <v>0</v>
      </c>
      <c r="Q204" s="12" t="str">
        <f aca="false">IF(AND(B204&lt;&gt;"",ISNUMBER(C204),C204&gt;0),O204/C204,"")</f>
        <v/>
      </c>
      <c r="R204" s="11" t="n">
        <f aca="false">IF(OR(H204="Y",I204&lt;&gt;"None"),IF(H204="Y",O204,0)+IF(I204="Lost, no response",Rates!$B$21,IF(I204="Responded and lost",Rates!$B$21+Rates!$B$22,IF(I204="Responded and won",Rates!$B$21,IF(I204="Smart Disputes win",Rates!$B$21+Rates!$B$23*C204,IF(I204="Smart Disputes loss",Rates!$B$21,0))))),0)</f>
        <v>0</v>
      </c>
      <c r="S204" s="11" t="n">
        <f aca="false">IF(AND(B204&lt;&gt;"",ISNUMBER(C204),C204&gt;0),C204*Rates!$B$24+Rates!$B$25,0)</f>
        <v>0</v>
      </c>
      <c r="T204" s="11" t="n">
        <f aca="false">IF(AND(B204&lt;&gt;"",ISNUMBER(C204),C204&gt;0),C204*Rates!$B$26+Rates!$B$27,0)</f>
        <v>0</v>
      </c>
      <c r="U204" s="11" t="n">
        <f aca="false">S204-O204</f>
        <v>0</v>
      </c>
    </row>
    <row r="205" customFormat="false" ht="15" hidden="false" customHeight="false" outlineLevel="0" collapsed="false">
      <c r="A205" s="9"/>
      <c r="B205" s="9"/>
      <c r="C205" s="10"/>
      <c r="D205" s="9"/>
      <c r="E205" s="9"/>
      <c r="F205" s="9"/>
      <c r="G205" s="9"/>
      <c r="H205" s="9"/>
      <c r="I205" s="9"/>
      <c r="J205" s="11" t="n">
        <f aca="false">IF(AND(B205&lt;&gt;"",ISNUMBER(C205),C205&gt;0),IF(ISNUMBER(INDEX(Rates!$D$5:$D$12,MATCH(B205,Rates!$A$5:$A$12,0))),MIN(C205*INDEX(Rates!$B$5:$B$12,MATCH(B205,Rates!$A$5:$A$12,0)),INDEX(Rates!$D$5:$D$12,MATCH(B205,Rates!$A$5:$A$12,0))),C205*INDEX(Rates!$B$5:$B$12,MATCH(B205,Rates!$A$5:$A$12,0)))+INDEX(Rates!$C$5:$C$12,MATCH(B205,Rates!$A$5:$A$12,0)),0)</f>
        <v>0</v>
      </c>
      <c r="K205" s="11" t="n">
        <f aca="false">IF(AND(B205&lt;&gt;"",ISNUMBER(C205),C205&gt;0),IF(AND(D205="Y",INDEX(Rates!$E$5:$E$12,MATCH(B205,Rates!$A$5:$A$12,0))="Y"),C205*Rates!$B$16,0),0)</f>
        <v>0</v>
      </c>
      <c r="L205" s="11" t="n">
        <f aca="false">IF(AND(AND(B205&lt;&gt;"",ISNUMBER(C205),C205&gt;0),E205="Y"),C205*Rates!$B$17,0)</f>
        <v>0</v>
      </c>
      <c r="M205" s="11" t="n">
        <f aca="false">IF(AND(AND(B205&lt;&gt;"",ISNUMBER(C205),C205&gt;0),F205="Y"),C205*Rates!$B$18,0)</f>
        <v>0</v>
      </c>
      <c r="N205" s="11" t="n">
        <f aca="false">IF(AND(B205&lt;&gt;"",ISNUMBER(C205),C205&gt;0),IF(G205="Stripe Invoicing (0.4%)",C205*Rates!$B$19,IF(G205="Post-payment invoice (0.4%, $2 cap)",MIN(C205*Rates!$B$19,Rates!$B$20),0)),0)</f>
        <v>0</v>
      </c>
      <c r="O205" s="11" t="n">
        <f aca="false">J205+K205+L205+M205+N205</f>
        <v>0</v>
      </c>
      <c r="P205" s="11" t="n">
        <f aca="false">IF(AND(B205&lt;&gt;"",ISNUMBER(C205),C205&gt;0),C205-O205,0)</f>
        <v>0</v>
      </c>
      <c r="Q205" s="12" t="str">
        <f aca="false">IF(AND(B205&lt;&gt;"",ISNUMBER(C205),C205&gt;0),O205/C205,"")</f>
        <v/>
      </c>
      <c r="R205" s="11" t="n">
        <f aca="false">IF(OR(H205="Y",I205&lt;&gt;"None"),IF(H205="Y",O205,0)+IF(I205="Lost, no response",Rates!$B$21,IF(I205="Responded and lost",Rates!$B$21+Rates!$B$22,IF(I205="Responded and won",Rates!$B$21,IF(I205="Smart Disputes win",Rates!$B$21+Rates!$B$23*C205,IF(I205="Smart Disputes loss",Rates!$B$21,0))))),0)</f>
        <v>0</v>
      </c>
      <c r="S205" s="11" t="n">
        <f aca="false">IF(AND(B205&lt;&gt;"",ISNUMBER(C205),C205&gt;0),C205*Rates!$B$24+Rates!$B$25,0)</f>
        <v>0</v>
      </c>
      <c r="T205" s="11" t="n">
        <f aca="false">IF(AND(B205&lt;&gt;"",ISNUMBER(C205),C205&gt;0),C205*Rates!$B$26+Rates!$B$27,0)</f>
        <v>0</v>
      </c>
      <c r="U205" s="11" t="n">
        <f aca="false">S205-O205</f>
        <v>0</v>
      </c>
    </row>
  </sheetData>
  <dataValidations count="4">
    <dataValidation allowBlank="true" errorStyle="stop" operator="between" showDropDown="false" showErrorMessage="false" showInputMessage="false" sqref="B6:B205" type="list">
      <formula1>Rates!$A$5:$A$12</formula1>
      <formula2>0</formula2>
    </dataValidation>
    <dataValidation allowBlank="true" errorStyle="stop" operator="between" showDropDown="false" showErrorMessage="false" showInputMessage="false" sqref="D6:F205 H6:H205" type="list">
      <formula1>"Y,N"</formula1>
      <formula2>0</formula2>
    </dataValidation>
    <dataValidation allowBlank="true" errorStyle="stop" operator="between" showDropDown="false" showErrorMessage="false" showInputMessage="false" sqref="G6:G205" type="list">
      <formula1>"None,Stripe Invoicing (0.4%),Post-payment invoice (0.4%,$2 cap)"</formula1>
      <formula2>0</formula2>
    </dataValidation>
    <dataValidation allowBlank="true" errorStyle="stop" operator="between" showDropDown="false" showErrorMessage="false" showInputMessage="false" sqref="I6:I205" type="list">
      <formula1>"None,Lost,no response,Responded and lost,Responded and won,Smart Disputes win,Smart Disputes loss"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54</v>
      </c>
    </row>
    <row r="4" customFormat="false" ht="15" hidden="false" customHeight="false" outlineLevel="0" collapsed="false">
      <c r="A4" s="13" t="s">
        <v>55</v>
      </c>
      <c r="B4" s="14" t="n">
        <f aca="false">COUNT(Payments!$C$6:$C$205)</f>
        <v>0</v>
      </c>
    </row>
    <row r="5" customFormat="false" ht="15" hidden="false" customHeight="false" outlineLevel="0" collapsed="false">
      <c r="A5" s="13" t="s">
        <v>56</v>
      </c>
      <c r="B5" s="15" t="n">
        <f aca="false">SUM(Payments!$C$6:$C$205)</f>
        <v>0</v>
      </c>
    </row>
    <row r="6" customFormat="false" ht="15" hidden="false" customHeight="false" outlineLevel="0" collapsed="false">
      <c r="A6" s="13" t="s">
        <v>57</v>
      </c>
      <c r="B6" s="15" t="n">
        <f aca="false">SUM(Payments!$O$6:$O$205)</f>
        <v>0</v>
      </c>
    </row>
    <row r="7" customFormat="false" ht="15" hidden="false" customHeight="false" outlineLevel="0" collapsed="false">
      <c r="A7" s="13" t="s">
        <v>58</v>
      </c>
      <c r="B7" s="15" t="n">
        <f aca="false">SUM(Payments!$P$6:$P$205)</f>
        <v>0</v>
      </c>
    </row>
    <row r="8" customFormat="false" ht="15" hidden="false" customHeight="false" outlineLevel="0" collapsed="false">
      <c r="A8" s="13" t="s">
        <v>59</v>
      </c>
      <c r="B8" s="12" t="n">
        <f aca="false">IF(B5&gt;0,B6/B5,0)</f>
        <v>0</v>
      </c>
    </row>
    <row r="10" customFormat="false" ht="15" hidden="false" customHeight="false" outlineLevel="0" collapsed="false">
      <c r="A10" s="13" t="s">
        <v>60</v>
      </c>
      <c r="B10" s="14" t="n">
        <f aca="false">COUNTIF(Payments!$H$6:$H$205,"Y")</f>
        <v>0</v>
      </c>
    </row>
    <row r="11" customFormat="false" ht="15" hidden="false" customHeight="false" outlineLevel="0" collapsed="false">
      <c r="A11" s="13" t="s">
        <v>61</v>
      </c>
      <c r="B11" s="15" t="n">
        <f aca="false">SUM(Payments!$R$6:$R$205)</f>
        <v>0</v>
      </c>
    </row>
    <row r="13" customFormat="false" ht="15" hidden="false" customHeight="false" outlineLevel="0" collapsed="false">
      <c r="A13" s="13" t="s">
        <v>62</v>
      </c>
      <c r="B13" s="15" t="n">
        <f aca="false">SUM(Payments!$S$6:$S$205)</f>
        <v>0</v>
      </c>
    </row>
    <row r="14" customFormat="false" ht="15" hidden="false" customHeight="false" outlineLevel="0" collapsed="false">
      <c r="A14" s="13" t="s">
        <v>63</v>
      </c>
      <c r="B14" s="15" t="n">
        <f aca="false">SUM(Payments!$T$6:$T$205)</f>
        <v>0</v>
      </c>
    </row>
    <row r="15" customFormat="false" ht="15" hidden="false" customHeight="false" outlineLevel="0" collapsed="false">
      <c r="A15" s="13" t="s">
        <v>47</v>
      </c>
      <c r="B15" s="15" t="n">
        <f aca="false">B13-B6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5" min="2" style="0" width="18"/>
  </cols>
  <sheetData>
    <row r="1" customFormat="false" ht="17.35" hidden="false" customHeight="false" outlineLevel="0" collapsed="false">
      <c r="A1" s="1" t="s">
        <v>64</v>
      </c>
    </row>
    <row r="4" customFormat="false" ht="23.85" hidden="false" customHeight="false" outlineLevel="0" collapsed="false">
      <c r="A4" s="16" t="s">
        <v>28</v>
      </c>
      <c r="B4" s="16" t="s">
        <v>65</v>
      </c>
      <c r="C4" s="16" t="s">
        <v>66</v>
      </c>
      <c r="D4" s="16" t="s">
        <v>67</v>
      </c>
      <c r="E4" s="16" t="s">
        <v>68</v>
      </c>
    </row>
    <row r="5" customFormat="false" ht="15" hidden="false" customHeight="false" outlineLevel="0" collapsed="false">
      <c r="A5" s="9" t="s">
        <v>69</v>
      </c>
      <c r="B5" s="17" t="n">
        <v>0.029</v>
      </c>
      <c r="C5" s="18" t="n">
        <v>0.3</v>
      </c>
      <c r="D5" s="18"/>
      <c r="E5" s="9" t="s">
        <v>70</v>
      </c>
    </row>
    <row r="6" customFormat="false" ht="15" hidden="false" customHeight="false" outlineLevel="0" collapsed="false">
      <c r="A6" s="9" t="s">
        <v>71</v>
      </c>
      <c r="B6" s="17" t="n">
        <v>0.034</v>
      </c>
      <c r="C6" s="18" t="n">
        <v>0.3</v>
      </c>
      <c r="D6" s="18"/>
      <c r="E6" s="9" t="s">
        <v>70</v>
      </c>
    </row>
    <row r="7" customFormat="false" ht="15" hidden="false" customHeight="false" outlineLevel="0" collapsed="false">
      <c r="A7" s="9" t="s">
        <v>72</v>
      </c>
      <c r="B7" s="17" t="n">
        <v>0.027</v>
      </c>
      <c r="C7" s="18" t="n">
        <v>0.05</v>
      </c>
      <c r="D7" s="18"/>
      <c r="E7" s="9" t="s">
        <v>70</v>
      </c>
    </row>
    <row r="8" customFormat="false" ht="15" hidden="false" customHeight="false" outlineLevel="0" collapsed="false">
      <c r="A8" s="9" t="s">
        <v>73</v>
      </c>
      <c r="B8" s="17" t="n">
        <v>0.027</v>
      </c>
      <c r="C8" s="18" t="n">
        <v>0.15</v>
      </c>
      <c r="D8" s="18"/>
      <c r="E8" s="9" t="s">
        <v>70</v>
      </c>
    </row>
    <row r="9" customFormat="false" ht="15" hidden="false" customHeight="false" outlineLevel="0" collapsed="false">
      <c r="A9" s="9" t="s">
        <v>49</v>
      </c>
      <c r="B9" s="17" t="n">
        <v>0.008</v>
      </c>
      <c r="C9" s="18" t="n">
        <v>0</v>
      </c>
      <c r="D9" s="18" t="n">
        <v>5</v>
      </c>
      <c r="E9" s="9" t="s">
        <v>50</v>
      </c>
    </row>
    <row r="10" customFormat="false" ht="15" hidden="false" customHeight="false" outlineLevel="0" collapsed="false">
      <c r="A10" s="9" t="s">
        <v>74</v>
      </c>
      <c r="B10" s="17" t="n">
        <v>0.0599</v>
      </c>
      <c r="C10" s="18" t="n">
        <v>0.3</v>
      </c>
      <c r="D10" s="18"/>
      <c r="E10" s="9" t="s">
        <v>70</v>
      </c>
    </row>
    <row r="11" customFormat="false" ht="15" hidden="false" customHeight="false" outlineLevel="0" collapsed="false">
      <c r="A11" s="9" t="s">
        <v>75</v>
      </c>
      <c r="B11" s="17" t="n">
        <v>0.026</v>
      </c>
      <c r="C11" s="18" t="n">
        <v>0.3</v>
      </c>
      <c r="D11" s="18"/>
      <c r="E11" s="9" t="s">
        <v>50</v>
      </c>
    </row>
    <row r="12" customFormat="false" ht="15" hidden="false" customHeight="false" outlineLevel="0" collapsed="false">
      <c r="A12" s="9" t="s">
        <v>76</v>
      </c>
      <c r="B12" s="17" t="n">
        <v>0.064</v>
      </c>
      <c r="C12" s="18" t="n">
        <v>0.3</v>
      </c>
      <c r="D12" s="18"/>
      <c r="E12" s="9" t="s">
        <v>70</v>
      </c>
    </row>
    <row r="16" customFormat="false" ht="15" hidden="false" customHeight="false" outlineLevel="0" collapsed="false">
      <c r="A16" s="13" t="s">
        <v>77</v>
      </c>
      <c r="B16" s="17" t="n">
        <v>0.015</v>
      </c>
    </row>
    <row r="17" customFormat="false" ht="15" hidden="false" customHeight="false" outlineLevel="0" collapsed="false">
      <c r="A17" s="13" t="s">
        <v>78</v>
      </c>
      <c r="B17" s="17" t="n">
        <v>0.01</v>
      </c>
    </row>
    <row r="18" customFormat="false" ht="15" hidden="false" customHeight="false" outlineLevel="0" collapsed="false">
      <c r="A18" s="13" t="s">
        <v>79</v>
      </c>
      <c r="B18" s="17" t="n">
        <v>0.007</v>
      </c>
    </row>
    <row r="19" customFormat="false" ht="15" hidden="false" customHeight="false" outlineLevel="0" collapsed="false">
      <c r="A19" s="13" t="s">
        <v>80</v>
      </c>
      <c r="B19" s="17" t="n">
        <v>0.004</v>
      </c>
    </row>
    <row r="20" customFormat="false" ht="15" hidden="false" customHeight="false" outlineLevel="0" collapsed="false">
      <c r="A20" s="13" t="s">
        <v>81</v>
      </c>
      <c r="B20" s="18" t="n">
        <v>2</v>
      </c>
    </row>
    <row r="21" customFormat="false" ht="15" hidden="false" customHeight="false" outlineLevel="0" collapsed="false">
      <c r="A21" s="13" t="s">
        <v>82</v>
      </c>
      <c r="B21" s="18" t="n">
        <v>15</v>
      </c>
    </row>
    <row r="22" customFormat="false" ht="15" hidden="false" customHeight="false" outlineLevel="0" collapsed="false">
      <c r="A22" s="13" t="s">
        <v>83</v>
      </c>
      <c r="B22" s="18" t="n">
        <v>15</v>
      </c>
    </row>
    <row r="23" customFormat="false" ht="15" hidden="false" customHeight="false" outlineLevel="0" collapsed="false">
      <c r="A23" s="13" t="s">
        <v>84</v>
      </c>
      <c r="B23" s="19" t="n">
        <v>0.3</v>
      </c>
    </row>
    <row r="24" customFormat="false" ht="15" hidden="false" customHeight="false" outlineLevel="0" collapsed="false">
      <c r="A24" s="13" t="s">
        <v>85</v>
      </c>
      <c r="B24" s="17" t="n">
        <v>0.0349</v>
      </c>
    </row>
    <row r="25" customFormat="false" ht="15" hidden="false" customHeight="false" outlineLevel="0" collapsed="false">
      <c r="A25" s="13" t="s">
        <v>86</v>
      </c>
      <c r="B25" s="18" t="n">
        <v>0.49</v>
      </c>
    </row>
    <row r="26" customFormat="false" ht="15" hidden="false" customHeight="false" outlineLevel="0" collapsed="false">
      <c r="A26" s="13" t="s">
        <v>87</v>
      </c>
      <c r="B26" s="17" t="n">
        <v>0.0299</v>
      </c>
    </row>
    <row r="27" customFormat="false" ht="15" hidden="false" customHeight="false" outlineLevel="0" collapsed="false">
      <c r="A27" s="13" t="s">
        <v>88</v>
      </c>
      <c r="B27" s="18" t="n">
        <v>0.49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2026-09-19T17:24:56Z</dcterms:created>
  <dc:creator>openpyxl</dc:creator>
  <dc:description/>
  <dc:language>en-US</dc:language>
  <cp:lastModifiedBy/>
  <dcterms:modified xsi:type="dcterms:W3CDTF">2026-09-19T17:24:56Z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