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Inputs" sheetId="2" state="visible" r:id="rId4"/>
    <sheet name="Variances" sheetId="3" state="visible" r:id="rId5"/>
    <sheet name="Journal entri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<sst xmlns="http://schemas.openxmlformats.org/spreadsheetml/2006/main" count="115" uniqueCount="113">
  <si>
    <t xml:space="preserve">Standard cost variance workbook</t>
  </si>
  <si>
    <t xml:space="preserve">Calcority. One product, one period: every variance, a proof, journal entries and investigation flags.</t>
  </si>
  <si>
    <t xml:space="preserve">How to use</t>
  </si>
  <si>
    <t xml:space="preserve">1</t>
  </si>
  <si>
    <t xml:space="preserve">Inputs tab: the yellow cells hold example values (a metal bracket, 10,000 units). Overwrite them with your standards and actuals.</t>
  </si>
  <si>
    <t xml:space="preserve">2</t>
  </si>
  <si>
    <t xml:space="preserve">Variances tab: all eight variances with F/U labels, share of standard, and an Investigate flag above your threshold. The Proof block ties standard cost plus variances back to actual cost.</t>
  </si>
  <si>
    <t xml:space="preserve">3</t>
  </si>
  <si>
    <t xml:space="preserve">Journal entries tab: the standard-costing entries for the period, with the material price variance recognized at purchase.</t>
  </si>
  <si>
    <t xml:space="preserve">Colors</t>
  </si>
  <si>
    <t xml:space="preserve">Blue on yellow = you type. Black = formula.</t>
  </si>
  <si>
    <t xml:space="preserve">Sign convention</t>
  </si>
  <si>
    <t xml:space="preserve">Positive variance = unfavorable (actual cost above standard). Negative = favorable.</t>
  </si>
  <si>
    <t xml:space="preserve">Formulas</t>
  </si>
  <si>
    <t xml:space="preserve">Material price</t>
  </si>
  <si>
    <t xml:space="preserve">(Actual price − standard price) × quantity purchased, or × quantity used if you choose that basis on Inputs.</t>
  </si>
  <si>
    <t xml:space="preserve">Material usage</t>
  </si>
  <si>
    <t xml:space="preserve">(Actual quantity used − standard quantity allowed) × standard price.</t>
  </si>
  <si>
    <t xml:space="preserve">Labor rate / efficiency</t>
  </si>
  <si>
    <t xml:space="preserve">(Actual rate − standard rate) × actual hours; (actual hours − standard hours allowed) × standard rate.</t>
  </si>
  <si>
    <t xml:space="preserve">Variable overhead</t>
  </si>
  <si>
    <t xml:space="preserve">Spending: actual VOH − actual hours × standard rate. Efficiency: (actual hours − standard hours allowed) × standard rate.</t>
  </si>
  <si>
    <t xml:space="preserve">Fixed overhead</t>
  </si>
  <si>
    <t xml:space="preserve">Spending: actual FOH − budgeted FOH. Volume: budgeted FOH − FOH applied (standard hours allowed × budgeted FOH ÷ normal hours).</t>
  </si>
  <si>
    <t xml:space="preserve">Disclaimer</t>
  </si>
  <si>
    <t xml:space="preserve">Planning and teaching aid, not accounting advice. Confirm treatment with your accountant and your reporting framework.</t>
  </si>
  <si>
    <t xml:space="preserve">Inputs (example values: overwrite)</t>
  </si>
  <si>
    <t xml:space="preserve">Production</t>
  </si>
  <si>
    <t xml:space="preserve">Units produced (actual output)</t>
  </si>
  <si>
    <t xml:space="preserve">Standards per unit</t>
  </si>
  <si>
    <t xml:space="preserve">Standard material quantity per unit</t>
  </si>
  <si>
    <t xml:space="preserve">Standard material price per unit</t>
  </si>
  <si>
    <t xml:space="preserve">Standard labor hours per unit</t>
  </si>
  <si>
    <t xml:space="preserve">Standard labor rate per hour</t>
  </si>
  <si>
    <t xml:space="preserve">Variable overhead rate per labor hour</t>
  </si>
  <si>
    <t xml:space="preserve">Budgeted fixed overhead for the period</t>
  </si>
  <si>
    <t xml:space="preserve">Normal capacity (labor hours)</t>
  </si>
  <si>
    <t xml:space="preserve">Actuals</t>
  </si>
  <si>
    <t xml:space="preserve">Actual material quantity purchased</t>
  </si>
  <si>
    <t xml:space="preserve">Actual price paid per unit of material</t>
  </si>
  <si>
    <t xml:space="preserve">Actual material quantity used</t>
  </si>
  <si>
    <t xml:space="preserve">Actual labor hours</t>
  </si>
  <si>
    <t xml:space="preserve">Actual labor rate per hour</t>
  </si>
  <si>
    <t xml:space="preserve">Actual variable overhead</t>
  </si>
  <si>
    <t xml:space="preserve">Actual fixed overhead</t>
  </si>
  <si>
    <t xml:space="preserve">Settings</t>
  </si>
  <si>
    <t xml:space="preserve">Investigate variances above this share of standard</t>
  </si>
  <si>
    <t xml:space="preserve">Material price variance basis</t>
  </si>
  <si>
    <t xml:space="preserve">Quantity used</t>
  </si>
  <si>
    <t xml:space="preserve">Choose Quantity used or Quantity purchased.</t>
  </si>
  <si>
    <t xml:space="preserve">Derived (formulas)</t>
  </si>
  <si>
    <t xml:space="preserve">Standard quantity allowed</t>
  </si>
  <si>
    <t xml:space="preserve">Standard hours allowed</t>
  </si>
  <si>
    <t xml:space="preserve">Fixed overhead rate per labor hour</t>
  </si>
  <si>
    <t xml:space="preserve">Variances (positive = unfavorable)</t>
  </si>
  <si>
    <t xml:space="preserve">Variance</t>
  </si>
  <si>
    <t xml:space="preserve">Formula</t>
  </si>
  <si>
    <t xml:space="preserve">Amount</t>
  </si>
  <si>
    <t xml:space="preserve">F / U</t>
  </si>
  <si>
    <t xml:space="preserve">Standard cost of element</t>
  </si>
  <si>
    <t xml:space="preserve">Share of standard</t>
  </si>
  <si>
    <t xml:space="preserve">Flag</t>
  </si>
  <si>
    <t xml:space="preserve">(AP − SP) × AQ</t>
  </si>
  <si>
    <t xml:space="preserve">(AQ used − SQ) × SP</t>
  </si>
  <si>
    <t xml:space="preserve">Labor rate</t>
  </si>
  <si>
    <t xml:space="preserve">(AR − SR) × AH</t>
  </si>
  <si>
    <t xml:space="preserve">Labor efficiency</t>
  </si>
  <si>
    <t xml:space="preserve">(AH − SH) × SR</t>
  </si>
  <si>
    <t xml:space="preserve">Variable overhead spending</t>
  </si>
  <si>
    <t xml:space="preserve">Actual VOH − AH × rate</t>
  </si>
  <si>
    <t xml:space="preserve">Variable overhead efficiency</t>
  </si>
  <si>
    <t xml:space="preserve">(AH − SH) × rate</t>
  </si>
  <si>
    <t xml:space="preserve">Fixed overhead spending</t>
  </si>
  <si>
    <t xml:space="preserve">Actual FOH − budget</t>
  </si>
  <si>
    <t xml:space="preserve">Fixed overhead volume</t>
  </si>
  <si>
    <t xml:space="preserve">Budget − FOH applied</t>
  </si>
  <si>
    <t xml:space="preserve">Total variance</t>
  </si>
  <si>
    <t xml:space="preserve">Proof</t>
  </si>
  <si>
    <t xml:space="preserve">Standard cost of output</t>
  </si>
  <si>
    <t xml:space="preserve">Actual cost incurred (purchases, labor, overhead)</t>
  </si>
  <si>
    <t xml:space="preserve">Materials added to inventory at standard (purchased basis)</t>
  </si>
  <si>
    <t xml:space="preserve">Standard cost + inventory addition + variances</t>
  </si>
  <si>
    <t xml:space="preserve">Difference (should be zero)</t>
  </si>
  <si>
    <t xml:space="preserve">Overhead application</t>
  </si>
  <si>
    <t xml:space="preserve">Variable overhead under-applied (spending + efficiency)</t>
  </si>
  <si>
    <t xml:space="preserve">Fixed overhead under-applied (spending + volume)</t>
  </si>
  <si>
    <t xml:space="preserve">Journal entries (variance recognized at purchase)</t>
  </si>
  <si>
    <t xml:space="preserve">#</t>
  </si>
  <si>
    <t xml:space="preserve">Account</t>
  </si>
  <si>
    <t xml:space="preserve">Debit</t>
  </si>
  <si>
    <t xml:space="preserve">Credit</t>
  </si>
  <si>
    <t xml:space="preserve">Raw materials (purchases at standard)</t>
  </si>
  <si>
    <t xml:space="preserve">Material price variance</t>
  </si>
  <si>
    <t xml:space="preserve">    Accounts payable</t>
  </si>
  <si>
    <t xml:space="preserve">Work in process (standard quantity at standard price)</t>
  </si>
  <si>
    <t xml:space="preserve">Material usage variance</t>
  </si>
  <si>
    <t xml:space="preserve">    Raw materials (actual used at standard)</t>
  </si>
  <si>
    <t xml:space="preserve">Work in process (standard hours at standard rate)</t>
  </si>
  <si>
    <t xml:space="preserve">Labor rate variance</t>
  </si>
  <si>
    <t xml:space="preserve">Labor efficiency variance</t>
  </si>
  <si>
    <t xml:space="preserve">    Wages payable</t>
  </si>
  <si>
    <t xml:space="preserve">Work in process (variable overhead applied)</t>
  </si>
  <si>
    <t xml:space="preserve">Variable overhead spending variance</t>
  </si>
  <si>
    <t xml:space="preserve">Variable overhead efficiency variance</t>
  </si>
  <si>
    <t xml:space="preserve">    Variable overhead (actual and applied)</t>
  </si>
  <si>
    <t xml:space="preserve">Work in process (fixed overhead applied)</t>
  </si>
  <si>
    <t xml:space="preserve">Fixed overhead spending variance</t>
  </si>
  <si>
    <t xml:space="preserve">Fixed overhead volume variance</t>
  </si>
  <si>
    <t xml:space="preserve">    Fixed overhead (actual and applied)</t>
  </si>
  <si>
    <t xml:space="preserve">Finished goods (at standard cost)</t>
  </si>
  <si>
    <t xml:space="preserve">    Work in process</t>
  </si>
  <si>
    <t xml:space="preserve">Totals</t>
  </si>
  <si>
    <t xml:space="preserve">Note: entries 1 to 5 balance in the purchased basis. Journal 4 and 5 record actual overhead and the amount applied in one line each; the variances are the under-applied amounts.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</si>
</sst>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#,##0.00"/>
    <numFmt numFmtId="167" formatCode="\$#,##0.00"/>
    <numFmt numFmtId="168" formatCode="\$#,##0"/>
    <numFmt numFmtId="169" formatCode="0.0%"/>
    <numFmt numFmtId="170" formatCode="#,##0.0"/>
    <numFmt numFmtId="171" formatCode="#,##0.00;[RED]\-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CBA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.75" hidden="false" customHeight="true" outlineLevel="0" collapsed="false">
      <c r="A4" s="3" t="s">
        <v>2</v>
      </c>
      <c r="B4" s="4"/>
    </row>
    <row r="5" customFormat="false" ht="30" hidden="false" customHeight="true" outlineLevel="0" collapsed="false">
      <c r="A5" s="5" t="s">
        <v>3</v>
      </c>
      <c r="B5" s="6" t="s">
        <v>4</v>
      </c>
    </row>
    <row r="6" customFormat="false" ht="30" hidden="false" customHeight="true" outlineLevel="0" collapsed="false">
      <c r="A6" s="5" t="s">
        <v>5</v>
      </c>
      <c r="B6" s="6" t="s">
        <v>6</v>
      </c>
    </row>
    <row r="7" customFormat="false" ht="30" hidden="false" customHeight="true" outlineLevel="0" collapsed="false">
      <c r="A7" s="5" t="s">
        <v>7</v>
      </c>
      <c r="B7" s="6" t="s">
        <v>8</v>
      </c>
    </row>
    <row r="8" customFormat="false" ht="15.75" hidden="false" customHeight="true" outlineLevel="0" collapsed="false">
      <c r="A8" s="5" t="s">
        <v>9</v>
      </c>
      <c r="B8" s="6" t="s">
        <v>10</v>
      </c>
    </row>
    <row r="9" customFormat="false" ht="15.75" hidden="false" customHeight="true" outlineLevel="0" collapsed="false">
      <c r="A9" s="5" t="s">
        <v>11</v>
      </c>
      <c r="B9" s="6" t="s">
        <v>12</v>
      </c>
    </row>
    <row r="10" customFormat="false" ht="15.75" hidden="false" customHeight="true" outlineLevel="0" collapsed="false">
      <c r="A10" s="3" t="s">
        <v>13</v>
      </c>
      <c r="B10" s="4"/>
    </row>
    <row r="11" customFormat="false" ht="30" hidden="false" customHeight="true" outlineLevel="0" collapsed="false">
      <c r="A11" s="5" t="s">
        <v>14</v>
      </c>
      <c r="B11" s="6" t="s">
        <v>15</v>
      </c>
    </row>
    <row r="12" customFormat="false" ht="15.75" hidden="false" customHeight="true" outlineLevel="0" collapsed="false">
      <c r="A12" s="5" t="s">
        <v>16</v>
      </c>
      <c r="B12" s="6" t="s">
        <v>17</v>
      </c>
    </row>
    <row r="13" customFormat="false" ht="30" hidden="false" customHeight="true" outlineLevel="0" collapsed="false">
      <c r="A13" s="5" t="s">
        <v>18</v>
      </c>
      <c r="B13" s="6" t="s">
        <v>19</v>
      </c>
    </row>
    <row r="14" customFormat="false" ht="30" hidden="false" customHeight="true" outlineLevel="0" collapsed="false">
      <c r="A14" s="5" t="s">
        <v>20</v>
      </c>
      <c r="B14" s="6" t="s">
        <v>21</v>
      </c>
    </row>
    <row r="15" customFormat="false" ht="30" hidden="false" customHeight="true" outlineLevel="0" collapsed="false">
      <c r="A15" s="5" t="s">
        <v>22</v>
      </c>
      <c r="B15" s="6" t="s">
        <v>23</v>
      </c>
    </row>
    <row r="16" customFormat="false" ht="30" hidden="false" customHeight="true" outlineLevel="0" collapsed="false">
      <c r="A16" s="5" t="s">
        <v>24</v>
      </c>
      <c r="B16" s="6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50"/>
  </cols>
  <sheetData>
    <row r="1" customFormat="false" ht="17.35" hidden="false" customHeight="false" outlineLevel="0" collapsed="false">
      <c r="A1" s="1" t="s">
        <v>26</v>
      </c>
    </row>
    <row r="3" customFormat="false" ht="15" hidden="false" customHeight="false" outlineLevel="0" collapsed="false">
      <c r="A3" s="3" t="s">
        <v>27</v>
      </c>
      <c r="B3" s="7"/>
    </row>
    <row r="4" customFormat="false" ht="15" hidden="false" customHeight="false" outlineLevel="0" collapsed="false">
      <c r="A4" s="8" t="s">
        <v>28</v>
      </c>
      <c r="B4" s="9" t="n">
        <v>10000</v>
      </c>
    </row>
    <row r="5" customFormat="false" ht="15" hidden="false" customHeight="false" outlineLevel="0" collapsed="false">
      <c r="A5" s="3" t="s">
        <v>29</v>
      </c>
      <c r="B5" s="7"/>
    </row>
    <row r="6" customFormat="false" ht="15" hidden="false" customHeight="false" outlineLevel="0" collapsed="false">
      <c r="A6" s="8" t="s">
        <v>30</v>
      </c>
      <c r="B6" s="10" t="n">
        <v>2.5</v>
      </c>
    </row>
    <row r="7" customFormat="false" ht="15" hidden="false" customHeight="false" outlineLevel="0" collapsed="false">
      <c r="A7" s="8" t="s">
        <v>31</v>
      </c>
      <c r="B7" s="11" t="n">
        <v>4</v>
      </c>
    </row>
    <row r="8" customFormat="false" ht="15" hidden="false" customHeight="false" outlineLevel="0" collapsed="false">
      <c r="A8" s="8" t="s">
        <v>32</v>
      </c>
      <c r="B8" s="10" t="n">
        <v>0.5</v>
      </c>
    </row>
    <row r="9" customFormat="false" ht="15" hidden="false" customHeight="false" outlineLevel="0" collapsed="false">
      <c r="A9" s="8" t="s">
        <v>33</v>
      </c>
      <c r="B9" s="11" t="n">
        <v>22</v>
      </c>
    </row>
    <row r="10" customFormat="false" ht="15" hidden="false" customHeight="false" outlineLevel="0" collapsed="false">
      <c r="A10" s="8" t="s">
        <v>34</v>
      </c>
      <c r="B10" s="11" t="n">
        <v>6</v>
      </c>
    </row>
    <row r="11" customFormat="false" ht="15" hidden="false" customHeight="false" outlineLevel="0" collapsed="false">
      <c r="A11" s="8" t="s">
        <v>35</v>
      </c>
      <c r="B11" s="12" t="n">
        <v>60000</v>
      </c>
    </row>
    <row r="12" customFormat="false" ht="15" hidden="false" customHeight="false" outlineLevel="0" collapsed="false">
      <c r="A12" s="8" t="s">
        <v>36</v>
      </c>
      <c r="B12" s="9" t="n">
        <v>6000</v>
      </c>
    </row>
    <row r="14" customFormat="false" ht="15" hidden="false" customHeight="false" outlineLevel="0" collapsed="false">
      <c r="A14" s="3" t="s">
        <v>37</v>
      </c>
      <c r="B14" s="7"/>
    </row>
    <row r="15" customFormat="false" ht="15" hidden="false" customHeight="false" outlineLevel="0" collapsed="false">
      <c r="A15" s="8" t="s">
        <v>38</v>
      </c>
      <c r="B15" s="9" t="n">
        <v>26000</v>
      </c>
    </row>
    <row r="16" customFormat="false" ht="15" hidden="false" customHeight="false" outlineLevel="0" collapsed="false">
      <c r="A16" s="8" t="s">
        <v>39</v>
      </c>
      <c r="B16" s="11" t="n">
        <v>4.2</v>
      </c>
    </row>
    <row r="17" customFormat="false" ht="15" hidden="false" customHeight="false" outlineLevel="0" collapsed="false">
      <c r="A17" s="8" t="s">
        <v>40</v>
      </c>
      <c r="B17" s="9" t="n">
        <v>25800</v>
      </c>
    </row>
    <row r="18" customFormat="false" ht="15" hidden="false" customHeight="false" outlineLevel="0" collapsed="false">
      <c r="A18" s="8" t="s">
        <v>41</v>
      </c>
      <c r="B18" s="9" t="n">
        <v>5150</v>
      </c>
    </row>
    <row r="19" customFormat="false" ht="15" hidden="false" customHeight="false" outlineLevel="0" collapsed="false">
      <c r="A19" s="8" t="s">
        <v>42</v>
      </c>
      <c r="B19" s="11" t="n">
        <v>22.6</v>
      </c>
    </row>
    <row r="20" customFormat="false" ht="15" hidden="false" customHeight="false" outlineLevel="0" collapsed="false">
      <c r="A20" s="8" t="s">
        <v>43</v>
      </c>
      <c r="B20" s="12" t="n">
        <v>32400</v>
      </c>
    </row>
    <row r="21" customFormat="false" ht="15" hidden="false" customHeight="false" outlineLevel="0" collapsed="false">
      <c r="A21" s="8" t="s">
        <v>44</v>
      </c>
      <c r="B21" s="12" t="n">
        <v>61500</v>
      </c>
    </row>
    <row r="23" customFormat="false" ht="15" hidden="false" customHeight="false" outlineLevel="0" collapsed="false">
      <c r="A23" s="3" t="s">
        <v>45</v>
      </c>
      <c r="B23" s="7"/>
    </row>
    <row r="24" customFormat="false" ht="15" hidden="false" customHeight="false" outlineLevel="0" collapsed="false">
      <c r="A24" s="8" t="s">
        <v>46</v>
      </c>
      <c r="B24" s="13" t="n">
        <v>0.05</v>
      </c>
    </row>
    <row r="25" customFormat="false" ht="15" hidden="false" customHeight="false" outlineLevel="0" collapsed="false">
      <c r="A25" s="8" t="s">
        <v>47</v>
      </c>
      <c r="B25" s="14" t="s">
        <v>48</v>
      </c>
      <c r="C25" s="2" t="s">
        <v>49</v>
      </c>
    </row>
    <row r="27" customFormat="false" ht="15" hidden="false" customHeight="false" outlineLevel="0" collapsed="false">
      <c r="A27" s="3" t="s">
        <v>50</v>
      </c>
      <c r="B27" s="7"/>
    </row>
    <row r="28" customFormat="false" ht="15" hidden="false" customHeight="false" outlineLevel="0" collapsed="false">
      <c r="A28" s="8" t="s">
        <v>51</v>
      </c>
      <c r="B28" s="15" t="n">
        <f aca="false">B4*B6</f>
        <v>25000</v>
      </c>
    </row>
    <row r="29" customFormat="false" ht="15" hidden="false" customHeight="false" outlineLevel="0" collapsed="false">
      <c r="A29" s="8" t="s">
        <v>52</v>
      </c>
      <c r="B29" s="15" t="n">
        <f aca="false">B4*B8</f>
        <v>5000</v>
      </c>
    </row>
    <row r="30" customFormat="false" ht="15" hidden="false" customHeight="false" outlineLevel="0" collapsed="false">
      <c r="A30" s="8" t="s">
        <v>53</v>
      </c>
      <c r="B30" s="16" t="n">
        <f aca="false">IF(B12&gt;0,B11/B12,0)</f>
        <v>10</v>
      </c>
    </row>
  </sheetData>
  <dataValidations count="1">
    <dataValidation allowBlank="false" errorStyle="stop" operator="between" showDropDown="false" showErrorMessage="false" showInputMessage="false" sqref="B25" type="list">
      <formula1>"Quantity used,Quantity purchased"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36"/>
    <col collapsed="false" customWidth="true" hidden="false" outlineLevel="0" max="3" min="3" style="0" width="14"/>
    <col collapsed="false" customWidth="true" hidden="false" outlineLevel="0" max="4" min="4" style="0" width="8"/>
    <col collapsed="false" customWidth="true" hidden="false" outlineLevel="0" max="5" min="5" style="0" width="20"/>
    <col collapsed="false" customWidth="true" hidden="false" outlineLevel="0" max="7" min="6" style="0" width="14"/>
  </cols>
  <sheetData>
    <row r="1" customFormat="false" ht="17.35" hidden="false" customHeight="false" outlineLevel="0" collapsed="false">
      <c r="A1" s="1" t="s">
        <v>54</v>
      </c>
    </row>
    <row r="3" customFormat="false" ht="23.85" hidden="false" customHeight="false" outlineLevel="0" collapsed="false">
      <c r="A3" s="17" t="s">
        <v>55</v>
      </c>
      <c r="B3" s="17" t="s">
        <v>56</v>
      </c>
      <c r="C3" s="17" t="s">
        <v>57</v>
      </c>
      <c r="D3" s="17" t="s">
        <v>58</v>
      </c>
      <c r="E3" s="17" t="s">
        <v>59</v>
      </c>
      <c r="F3" s="17" t="s">
        <v>60</v>
      </c>
      <c r="G3" s="17" t="s">
        <v>61</v>
      </c>
    </row>
    <row r="4" customFormat="false" ht="15" hidden="false" customHeight="false" outlineLevel="0" collapsed="false">
      <c r="A4" s="18" t="s">
        <v>14</v>
      </c>
      <c r="B4" s="19" t="s">
        <v>62</v>
      </c>
      <c r="C4" s="20" t="n">
        <f aca="false">(Inputs!B16-Inputs!B7)*IF(Inputs!$B$25="Quantity purchased",Inputs!$B$15,Inputs!$B$17)</f>
        <v>5160.00000000001</v>
      </c>
      <c r="D4" s="18" t="str">
        <f aca="false">IF(C4&gt;0.5,"U",IF(C4&lt;-0.5,"F","—"))</f>
        <v>U</v>
      </c>
      <c r="E4" s="21" t="n">
        <f aca="false">Inputs!B28*Inputs!B7</f>
        <v>100000</v>
      </c>
      <c r="F4" s="22" t="n">
        <f aca="false">IF(E4&gt;0,ABS(C4)/E4,0)</f>
        <v>0.0516000000000001</v>
      </c>
      <c r="G4" s="18" t="str">
        <f aca="false">IF(F4&gt;Inputs!$B$24,"Investigate","")</f>
        <v>Investigate</v>
      </c>
    </row>
    <row r="5" customFormat="false" ht="15" hidden="false" customHeight="false" outlineLevel="0" collapsed="false">
      <c r="A5" s="18" t="s">
        <v>16</v>
      </c>
      <c r="B5" s="19" t="s">
        <v>63</v>
      </c>
      <c r="C5" s="20" t="n">
        <f aca="false">(Inputs!B17-Inputs!B28)*Inputs!B7</f>
        <v>3200</v>
      </c>
      <c r="D5" s="18" t="str">
        <f aca="false">IF(C5&gt;0.5,"U",IF(C5&lt;-0.5,"F","—"))</f>
        <v>U</v>
      </c>
      <c r="E5" s="21" t="n">
        <f aca="false">Inputs!B28*Inputs!B7</f>
        <v>100000</v>
      </c>
      <c r="F5" s="22" t="n">
        <f aca="false">IF(E5&gt;0,ABS(C5)/E5,0)</f>
        <v>0.032</v>
      </c>
      <c r="G5" s="18" t="str">
        <f aca="false">IF(F5&gt;Inputs!$B$24,"Investigate","")</f>
        <v/>
      </c>
    </row>
    <row r="6" customFormat="false" ht="15" hidden="false" customHeight="false" outlineLevel="0" collapsed="false">
      <c r="A6" s="18" t="s">
        <v>64</v>
      </c>
      <c r="B6" s="19" t="s">
        <v>65</v>
      </c>
      <c r="C6" s="20" t="n">
        <f aca="false">(Inputs!B19-Inputs!B9)*Inputs!B18</f>
        <v>3090.00000000001</v>
      </c>
      <c r="D6" s="18" t="str">
        <f aca="false">IF(C6&gt;0.5,"U",IF(C6&lt;-0.5,"F","—"))</f>
        <v>U</v>
      </c>
      <c r="E6" s="21" t="n">
        <f aca="false">Inputs!B29*Inputs!B9</f>
        <v>110000</v>
      </c>
      <c r="F6" s="22" t="n">
        <f aca="false">IF(E6&gt;0,ABS(C6)/E6,0)</f>
        <v>0.0280909090909092</v>
      </c>
      <c r="G6" s="18" t="str">
        <f aca="false">IF(F6&gt;Inputs!$B$24,"Investigate","")</f>
        <v/>
      </c>
    </row>
    <row r="7" customFormat="false" ht="15" hidden="false" customHeight="false" outlineLevel="0" collapsed="false">
      <c r="A7" s="18" t="s">
        <v>66</v>
      </c>
      <c r="B7" s="19" t="s">
        <v>67</v>
      </c>
      <c r="C7" s="20" t="n">
        <f aca="false">(Inputs!B18-Inputs!B29)*Inputs!B9</f>
        <v>3300</v>
      </c>
      <c r="D7" s="18" t="str">
        <f aca="false">IF(C7&gt;0.5,"U",IF(C7&lt;-0.5,"F","—"))</f>
        <v>U</v>
      </c>
      <c r="E7" s="21" t="n">
        <f aca="false">Inputs!B29*Inputs!B9</f>
        <v>110000</v>
      </c>
      <c r="F7" s="22" t="n">
        <f aca="false">IF(E7&gt;0,ABS(C7)/E7,0)</f>
        <v>0.03</v>
      </c>
      <c r="G7" s="18" t="str">
        <f aca="false">IF(F7&gt;Inputs!$B$24,"Investigate","")</f>
        <v/>
      </c>
    </row>
    <row r="8" customFormat="false" ht="15" hidden="false" customHeight="false" outlineLevel="0" collapsed="false">
      <c r="A8" s="18" t="s">
        <v>68</v>
      </c>
      <c r="B8" s="19" t="s">
        <v>69</v>
      </c>
      <c r="C8" s="20" t="n">
        <f aca="false">Inputs!B20-Inputs!B18*Inputs!B10</f>
        <v>1500</v>
      </c>
      <c r="D8" s="18" t="str">
        <f aca="false">IF(C8&gt;0.5,"U",IF(C8&lt;-0.5,"F","—"))</f>
        <v>U</v>
      </c>
      <c r="E8" s="21" t="n">
        <f aca="false">Inputs!B29*Inputs!B10</f>
        <v>30000</v>
      </c>
      <c r="F8" s="22" t="n">
        <f aca="false">IF(E8&gt;0,ABS(C8)/E8,0)</f>
        <v>0.05</v>
      </c>
      <c r="G8" s="18" t="str">
        <f aca="false">IF(F8&gt;Inputs!$B$24,"Investigate","")</f>
        <v/>
      </c>
    </row>
    <row r="9" customFormat="false" ht="15" hidden="false" customHeight="false" outlineLevel="0" collapsed="false">
      <c r="A9" s="18" t="s">
        <v>70</v>
      </c>
      <c r="B9" s="19" t="s">
        <v>71</v>
      </c>
      <c r="C9" s="20" t="n">
        <f aca="false">(Inputs!B18-Inputs!B29)*Inputs!B10</f>
        <v>900</v>
      </c>
      <c r="D9" s="18" t="str">
        <f aca="false">IF(C9&gt;0.5,"U",IF(C9&lt;-0.5,"F","—"))</f>
        <v>U</v>
      </c>
      <c r="E9" s="21" t="n">
        <f aca="false">Inputs!B29*Inputs!B10</f>
        <v>30000</v>
      </c>
      <c r="F9" s="22" t="n">
        <f aca="false">IF(E9&gt;0,ABS(C9)/E9,0)</f>
        <v>0.03</v>
      </c>
      <c r="G9" s="18" t="str">
        <f aca="false">IF(F9&gt;Inputs!$B$24,"Investigate","")</f>
        <v/>
      </c>
    </row>
    <row r="10" customFormat="false" ht="15" hidden="false" customHeight="false" outlineLevel="0" collapsed="false">
      <c r="A10" s="18" t="s">
        <v>72</v>
      </c>
      <c r="B10" s="19" t="s">
        <v>73</v>
      </c>
      <c r="C10" s="20" t="n">
        <f aca="false">Inputs!B21-Inputs!B11</f>
        <v>1500</v>
      </c>
      <c r="D10" s="18" t="str">
        <f aca="false">IF(C10&gt;0.5,"U",IF(C10&lt;-0.5,"F","—"))</f>
        <v>U</v>
      </c>
      <c r="E10" s="21" t="n">
        <f aca="false">Inputs!B29*Inputs!B30</f>
        <v>50000</v>
      </c>
      <c r="F10" s="22" t="n">
        <f aca="false">IF(E10&gt;0,ABS(C10)/E10,0)</f>
        <v>0.03</v>
      </c>
      <c r="G10" s="18" t="str">
        <f aca="false">IF(F10&gt;Inputs!$B$24,"Investigate","")</f>
        <v/>
      </c>
    </row>
    <row r="11" customFormat="false" ht="15" hidden="false" customHeight="false" outlineLevel="0" collapsed="false">
      <c r="A11" s="18" t="s">
        <v>74</v>
      </c>
      <c r="B11" s="19" t="s">
        <v>75</v>
      </c>
      <c r="C11" s="20" t="n">
        <f aca="false">Inputs!B11-Inputs!B29*Inputs!B30</f>
        <v>10000</v>
      </c>
      <c r="D11" s="18" t="str">
        <f aca="false">IF(C11&gt;0.5,"U",IF(C11&lt;-0.5,"F","—"))</f>
        <v>U</v>
      </c>
      <c r="E11" s="21" t="n">
        <f aca="false">Inputs!B29*Inputs!B30</f>
        <v>50000</v>
      </c>
      <c r="F11" s="22" t="n">
        <f aca="false">IF(E11&gt;0,ABS(C11)/E11,0)</f>
        <v>0.2</v>
      </c>
      <c r="G11" s="18" t="str">
        <f aca="false">IF(F11&gt;Inputs!$B$24,"Investigate","")</f>
        <v>Investigate</v>
      </c>
    </row>
    <row r="12" customFormat="false" ht="15" hidden="false" customHeight="false" outlineLevel="0" collapsed="false">
      <c r="A12" s="5" t="s">
        <v>76</v>
      </c>
      <c r="C12" s="23" t="n">
        <f aca="false">SUM(C4:C11)</f>
        <v>28650</v>
      </c>
      <c r="D12" s="0" t="str">
        <f aca="false">IF(C12&gt;0.5,"U",IF(C12&lt;-0.5,"F","—"))</f>
        <v>U</v>
      </c>
    </row>
    <row r="14" customFormat="false" ht="15" hidden="false" customHeight="false" outlineLevel="0" collapsed="false">
      <c r="A14" s="3" t="s">
        <v>77</v>
      </c>
    </row>
    <row r="15" customFormat="false" ht="15" hidden="false" customHeight="false" outlineLevel="0" collapsed="false">
      <c r="A15" s="8" t="s">
        <v>78</v>
      </c>
      <c r="C15" s="24" t="n">
        <f aca="false">Inputs!B28*Inputs!B7+Inputs!B29*(Inputs!B9+Inputs!B10+Inputs!B30)</f>
        <v>290000</v>
      </c>
    </row>
    <row r="16" customFormat="false" ht="15" hidden="false" customHeight="false" outlineLevel="0" collapsed="false">
      <c r="A16" s="8" t="s">
        <v>79</v>
      </c>
      <c r="C16" s="24" t="n">
        <f aca="false">IF(Inputs!B25="Quantity purchased",Inputs!B15*Inputs!B16,Inputs!B17*Inputs!B16)+Inputs!B18*Inputs!B19+Inputs!B20+Inputs!B21</f>
        <v>318650</v>
      </c>
    </row>
    <row r="17" customFormat="false" ht="15" hidden="false" customHeight="false" outlineLevel="0" collapsed="false">
      <c r="A17" s="8" t="s">
        <v>80</v>
      </c>
      <c r="C17" s="24" t="n">
        <f aca="false">IF(Inputs!B25="Quantity purchased",(Inputs!B15-Inputs!B17)*Inputs!B7,0)</f>
        <v>0</v>
      </c>
    </row>
    <row r="18" customFormat="false" ht="15" hidden="false" customHeight="false" outlineLevel="0" collapsed="false">
      <c r="A18" s="8" t="s">
        <v>81</v>
      </c>
      <c r="C18" s="24" t="n">
        <f aca="false">C15+C17+C12</f>
        <v>318650</v>
      </c>
    </row>
    <row r="19" customFormat="false" ht="15" hidden="false" customHeight="false" outlineLevel="0" collapsed="false">
      <c r="A19" s="5" t="s">
        <v>82</v>
      </c>
      <c r="C19" s="24" t="n">
        <f aca="false">ROUND(C16-C18,2)</f>
        <v>0</v>
      </c>
    </row>
    <row r="21" customFormat="false" ht="15" hidden="false" customHeight="false" outlineLevel="0" collapsed="false">
      <c r="A21" s="3" t="s">
        <v>83</v>
      </c>
    </row>
    <row r="22" customFormat="false" ht="15" hidden="false" customHeight="false" outlineLevel="0" collapsed="false">
      <c r="A22" s="8" t="s">
        <v>84</v>
      </c>
      <c r="C22" s="25" t="n">
        <f aca="false">C8+C9</f>
        <v>2400</v>
      </c>
    </row>
    <row r="23" customFormat="false" ht="15" hidden="false" customHeight="false" outlineLevel="0" collapsed="false">
      <c r="A23" s="8" t="s">
        <v>85</v>
      </c>
      <c r="C23" s="25" t="n">
        <f aca="false">C10+C11</f>
        <v>11500</v>
      </c>
    </row>
  </sheetData>
  <conditionalFormatting sqref="G4:G11">
    <cfRule type="expression" priority="2" aboveAverage="0" equalAverage="0" bottom="0" percent="0" rank="0" text="" dxfId="0">
      <formula>G4="Investigate"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6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4"/>
    <col collapsed="false" customWidth="true" hidden="false" outlineLevel="0" max="4" min="3" style="0" width="16"/>
  </cols>
  <sheetData>
    <row r="1" customFormat="false" ht="17.35" hidden="false" customHeight="false" outlineLevel="0" collapsed="false">
      <c r="A1" s="1" t="s">
        <v>86</v>
      </c>
    </row>
    <row r="3" customFormat="false" ht="15" hidden="false" customHeight="false" outlineLevel="0" collapsed="false">
      <c r="A3" s="26" t="s">
        <v>87</v>
      </c>
      <c r="B3" s="26" t="s">
        <v>88</v>
      </c>
      <c r="C3" s="26" t="s">
        <v>89</v>
      </c>
      <c r="D3" s="26" t="s">
        <v>90</v>
      </c>
    </row>
    <row r="4" customFormat="false" ht="15" hidden="false" customHeight="false" outlineLevel="0" collapsed="false">
      <c r="A4" s="18" t="n">
        <v>1</v>
      </c>
      <c r="B4" s="18" t="s">
        <v>91</v>
      </c>
      <c r="C4" s="20" t="n">
        <f aca="false">Inputs!B15*Inputs!B7</f>
        <v>104000</v>
      </c>
      <c r="D4" s="18"/>
    </row>
    <row r="5" customFormat="false" ht="15" hidden="false" customHeight="false" outlineLevel="0" collapsed="false">
      <c r="A5" s="18" t="n">
        <v>1</v>
      </c>
      <c r="B5" s="18" t="s">
        <v>92</v>
      </c>
      <c r="C5" s="20" t="n">
        <f aca="false">Variances!C4 - IF(Inputs!B25="Quantity purchased",0,(Inputs!B17-Inputs!B15)*(Inputs!B16-Inputs!B7))</f>
        <v>5200.00000000001</v>
      </c>
      <c r="D5" s="18"/>
    </row>
    <row r="6" customFormat="false" ht="15" hidden="false" customHeight="false" outlineLevel="0" collapsed="false">
      <c r="A6" s="18" t="n">
        <v>1</v>
      </c>
      <c r="B6" s="18" t="s">
        <v>93</v>
      </c>
      <c r="C6" s="18"/>
      <c r="D6" s="21" t="n">
        <f aca="false">Inputs!B15*Inputs!B16</f>
        <v>109200</v>
      </c>
    </row>
    <row r="7" customFormat="false" ht="15" hidden="false" customHeight="false" outlineLevel="0" collapsed="false">
      <c r="A7" s="18" t="n">
        <v>2</v>
      </c>
      <c r="B7" s="18" t="s">
        <v>94</v>
      </c>
      <c r="C7" s="20" t="n">
        <f aca="false">Inputs!B28*Inputs!B7</f>
        <v>100000</v>
      </c>
      <c r="D7" s="18"/>
    </row>
    <row r="8" customFormat="false" ht="15" hidden="false" customHeight="false" outlineLevel="0" collapsed="false">
      <c r="A8" s="18" t="n">
        <v>2</v>
      </c>
      <c r="B8" s="18" t="s">
        <v>95</v>
      </c>
      <c r="C8" s="20" t="n">
        <f aca="false">Variances!C5</f>
        <v>3200</v>
      </c>
      <c r="D8" s="18"/>
    </row>
    <row r="9" customFormat="false" ht="15" hidden="false" customHeight="false" outlineLevel="0" collapsed="false">
      <c r="A9" s="18" t="n">
        <v>2</v>
      </c>
      <c r="B9" s="18" t="s">
        <v>96</v>
      </c>
      <c r="C9" s="18"/>
      <c r="D9" s="21" t="n">
        <f aca="false">Inputs!B17*Inputs!B7</f>
        <v>103200</v>
      </c>
    </row>
    <row r="10" customFormat="false" ht="15" hidden="false" customHeight="false" outlineLevel="0" collapsed="false">
      <c r="A10" s="18" t="n">
        <v>3</v>
      </c>
      <c r="B10" s="18" t="s">
        <v>97</v>
      </c>
      <c r="C10" s="20" t="n">
        <f aca="false">Inputs!B29*Inputs!B9</f>
        <v>110000</v>
      </c>
      <c r="D10" s="18"/>
    </row>
    <row r="11" customFormat="false" ht="15" hidden="false" customHeight="false" outlineLevel="0" collapsed="false">
      <c r="A11" s="18" t="n">
        <v>3</v>
      </c>
      <c r="B11" s="18" t="s">
        <v>98</v>
      </c>
      <c r="C11" s="20" t="n">
        <f aca="false">Variances!C6</f>
        <v>3090.00000000001</v>
      </c>
      <c r="D11" s="18"/>
    </row>
    <row r="12" customFormat="false" ht="15" hidden="false" customHeight="false" outlineLevel="0" collapsed="false">
      <c r="A12" s="18" t="n">
        <v>3</v>
      </c>
      <c r="B12" s="18" t="s">
        <v>99</v>
      </c>
      <c r="C12" s="20" t="n">
        <f aca="false">Variances!C7</f>
        <v>3300</v>
      </c>
      <c r="D12" s="18"/>
    </row>
    <row r="13" customFormat="false" ht="15" hidden="false" customHeight="false" outlineLevel="0" collapsed="false">
      <c r="A13" s="18" t="n">
        <v>3</v>
      </c>
      <c r="B13" s="18" t="s">
        <v>100</v>
      </c>
      <c r="C13" s="18"/>
      <c r="D13" s="21" t="n">
        <f aca="false">Inputs!B18*Inputs!B19</f>
        <v>116390</v>
      </c>
    </row>
    <row r="14" customFormat="false" ht="15" hidden="false" customHeight="false" outlineLevel="0" collapsed="false">
      <c r="A14" s="18" t="n">
        <v>4</v>
      </c>
      <c r="B14" s="18" t="s">
        <v>101</v>
      </c>
      <c r="C14" s="20" t="n">
        <f aca="false">Inputs!B29*Inputs!B10</f>
        <v>30000</v>
      </c>
      <c r="D14" s="18"/>
    </row>
    <row r="15" customFormat="false" ht="15" hidden="false" customHeight="false" outlineLevel="0" collapsed="false">
      <c r="A15" s="18" t="n">
        <v>4</v>
      </c>
      <c r="B15" s="18" t="s">
        <v>102</v>
      </c>
      <c r="C15" s="20" t="n">
        <f aca="false">Variances!C8</f>
        <v>1500</v>
      </c>
      <c r="D15" s="18"/>
    </row>
    <row r="16" customFormat="false" ht="15" hidden="false" customHeight="false" outlineLevel="0" collapsed="false">
      <c r="A16" s="18" t="n">
        <v>4</v>
      </c>
      <c r="B16" s="18" t="s">
        <v>103</v>
      </c>
      <c r="C16" s="20" t="n">
        <f aca="false">Variances!C9</f>
        <v>900</v>
      </c>
      <c r="D16" s="18"/>
    </row>
    <row r="17" customFormat="false" ht="15" hidden="false" customHeight="false" outlineLevel="0" collapsed="false">
      <c r="A17" s="18" t="n">
        <v>4</v>
      </c>
      <c r="B17" s="18" t="s">
        <v>104</v>
      </c>
      <c r="C17" s="18"/>
      <c r="D17" s="21" t="n">
        <f aca="false">Inputs!B20</f>
        <v>32400</v>
      </c>
    </row>
    <row r="18" customFormat="false" ht="15" hidden="false" customHeight="false" outlineLevel="0" collapsed="false">
      <c r="A18" s="18" t="n">
        <v>5</v>
      </c>
      <c r="B18" s="18" t="s">
        <v>105</v>
      </c>
      <c r="C18" s="20" t="n">
        <f aca="false">Inputs!B29*Inputs!B30</f>
        <v>50000</v>
      </c>
      <c r="D18" s="18"/>
    </row>
    <row r="19" customFormat="false" ht="15" hidden="false" customHeight="false" outlineLevel="0" collapsed="false">
      <c r="A19" s="18" t="n">
        <v>5</v>
      </c>
      <c r="B19" s="18" t="s">
        <v>106</v>
      </c>
      <c r="C19" s="20" t="n">
        <f aca="false">Variances!C10</f>
        <v>1500</v>
      </c>
      <c r="D19" s="18"/>
    </row>
    <row r="20" customFormat="false" ht="15" hidden="false" customHeight="false" outlineLevel="0" collapsed="false">
      <c r="A20" s="18" t="n">
        <v>5</v>
      </c>
      <c r="B20" s="18" t="s">
        <v>107</v>
      </c>
      <c r="C20" s="20" t="n">
        <f aca="false">Variances!C11</f>
        <v>10000</v>
      </c>
      <c r="D20" s="18"/>
    </row>
    <row r="21" customFormat="false" ht="15" hidden="false" customHeight="false" outlineLevel="0" collapsed="false">
      <c r="A21" s="18" t="n">
        <v>5</v>
      </c>
      <c r="B21" s="18" t="s">
        <v>108</v>
      </c>
      <c r="C21" s="18"/>
      <c r="D21" s="21" t="n">
        <f aca="false">Inputs!B21</f>
        <v>61500</v>
      </c>
    </row>
    <row r="22" customFormat="false" ht="15" hidden="false" customHeight="false" outlineLevel="0" collapsed="false">
      <c r="A22" s="18" t="n">
        <v>6</v>
      </c>
      <c r="B22" s="18" t="s">
        <v>109</v>
      </c>
      <c r="C22" s="20" t="n">
        <f aca="false">Variances!C15</f>
        <v>290000</v>
      </c>
      <c r="D22" s="18"/>
    </row>
    <row r="23" customFormat="false" ht="15" hidden="false" customHeight="false" outlineLevel="0" collapsed="false">
      <c r="A23" s="18" t="n">
        <v>6</v>
      </c>
      <c r="B23" s="18" t="s">
        <v>110</v>
      </c>
      <c r="C23" s="18"/>
      <c r="D23" s="21" t="n">
        <f aca="false">Variances!C15</f>
        <v>290000</v>
      </c>
    </row>
    <row r="25" customFormat="false" ht="15" hidden="false" customHeight="false" outlineLevel="0" collapsed="false">
      <c r="B25" s="5" t="s">
        <v>111</v>
      </c>
      <c r="C25" s="24" t="n">
        <f aca="false">SUM(C4:C23)</f>
        <v>712690</v>
      </c>
      <c r="D25" s="24" t="n">
        <f aca="false">SUM(D4:D23)</f>
        <v>712690</v>
      </c>
    </row>
    <row r="26" customFormat="false" ht="15" hidden="false" customHeight="false" outlineLevel="0" collapsed="false">
      <c r="B26" s="2" t="s">
        <v>112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2026-09-19T17:43:15Z</dcterms:created>
  <dc:creator>openpyxl</dc:creator>
  <dc:description/>
  <dc:language>en-US</dc:language>
  <cp:lastModifiedBy/>
  <dcterms:modified xsi:type="dcterms:W3CDTF">2026-09-19T17:43:15Z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