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Instructions" sheetId="1" state="visible" r:id="rId3"/>
    <sheet name="Season" sheetId="2" state="visible" r:id="rId4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<sst xmlns="http://schemas.openxmlformats.org/spreadsheetml/2006/main" count="76" uniqueCount="72">
  <si>
    <t xml:space="preserve">Sell-through workbook</t>
  </si>
  <si>
    <t xml:space="preserve">Calcority. Sell-through by style against a plan, four formulas compared, weeks of supply, stockout and overstock risk, and markdown lift.</t>
  </si>
  <si>
    <t xml:space="preserve">How to use</t>
  </si>
  <si>
    <t xml:space="preserve">1</t>
  </si>
  <si>
    <t xml:space="preserve">Season tab: set the weeks elapsed, the season length, your target and planned sell-through, and the markdown to test. Then list up to 20 styles with beginning units, units received, units sold (net of returns), unit cost and price.</t>
  </si>
  <si>
    <t xml:space="preserve">2</t>
  </si>
  <si>
    <t xml:space="preserve">Each style gets its sell-through, its position against plan, its weekly pace, weeks of supply, and what happens at season end if the pace holds: units left, or the week it sells out.</t>
  </si>
  <si>
    <t xml:space="preserve">3</t>
  </si>
  <si>
    <t xml:space="preserve">The totals show sell-through four ways, the projected end-of-season result, the cost of stock left unsold and the gross profit lost to stockouts.</t>
  </si>
  <si>
    <t xml:space="preserve">Colors</t>
  </si>
  <si>
    <t xml:space="preserve">Blue on yellow = you type. Black = formula. The starting values are illustrations of a seasonal jacket line.</t>
  </si>
  <si>
    <t xml:space="preserve">Definitions</t>
  </si>
  <si>
    <t xml:space="preserve">Sell-through</t>
  </si>
  <si>
    <t xml:space="preserve">Units sold ÷ (beginning inventory + units received). Alternatives shown: sold ÷ received, sold ÷ beginning, sold ÷ (sold + on hand).</t>
  </si>
  <si>
    <t xml:space="preserve">Pace projection</t>
  </si>
  <si>
    <t xml:space="preserve">Units sold per week so far × weeks left, capped at what is on hand. After a stockout sales stop, so lost profit understates demand.</t>
  </si>
  <si>
    <t xml:space="preserve">Markdown lift</t>
  </si>
  <si>
    <t xml:space="preserve">Margin ÷ (margin − markdown) − 1, with margin as a share of the original price: the unit lift needed to hold gross profit.</t>
  </si>
  <si>
    <t xml:space="preserve">Disclaimer</t>
  </si>
  <si>
    <t xml:space="preserve">Planning aid, not financial advice. Benchmarks such as 20% and 80% are unsourced rules of thumb.</t>
  </si>
  <si>
    <t xml:space="preserve">Sell-through by style (example values: overwrite)</t>
  </si>
  <si>
    <t xml:space="preserve">Weeks into the season</t>
  </si>
  <si>
    <t xml:space="preserve">Season length (weeks)</t>
  </si>
  <si>
    <t xml:space="preserve">Target sell-through at the end</t>
  </si>
  <si>
    <t xml:space="preserve">Planned sell-through by now</t>
  </si>
  <si>
    <t xml:space="preserve">Markdown to test</t>
  </si>
  <si>
    <t xml:space="preserve">Weeks left</t>
  </si>
  <si>
    <t xml:space="preserve">Item</t>
  </si>
  <si>
    <t xml:space="preserve">Beginning units</t>
  </si>
  <si>
    <t xml:space="preserve">Units received</t>
  </si>
  <si>
    <t xml:space="preserve">Units sold (net)</t>
  </si>
  <si>
    <t xml:space="preserve">Unit cost</t>
  </si>
  <si>
    <t xml:space="preserve">Price</t>
  </si>
  <si>
    <t xml:space="preserve">Available</t>
  </si>
  <si>
    <t xml:space="preserve">On hand</t>
  </si>
  <si>
    <t xml:space="preserve">Vs plan</t>
  </si>
  <si>
    <t xml:space="preserve">Units a week</t>
  </si>
  <si>
    <t xml:space="preserve">Weeks of supply</t>
  </si>
  <si>
    <t xml:space="preserve">Sells by season end</t>
  </si>
  <si>
    <t xml:space="preserve">Left unsold at end</t>
  </si>
  <si>
    <t xml:space="preserve">Short at end</t>
  </si>
  <si>
    <t xml:space="preserve">Sells out in week</t>
  </si>
  <si>
    <t xml:space="preserve">Projected end sell-through</t>
  </si>
  <si>
    <t xml:space="preserve">Cost left unsold</t>
  </si>
  <si>
    <t xml:space="preserve">Profit lost to stockouts</t>
  </si>
  <si>
    <t xml:space="preserve">Needed a week to clear</t>
  </si>
  <si>
    <t xml:space="preserve">Lift to clear</t>
  </si>
  <si>
    <t xml:space="preserve">Margin</t>
  </si>
  <si>
    <t xml:space="preserve">Lift to hold profit at the markdown</t>
  </si>
  <si>
    <t xml:space="preserve">Status</t>
  </si>
  <si>
    <t xml:space="preserve">Parka</t>
  </si>
  <si>
    <t xml:space="preserve">Puffer</t>
  </si>
  <si>
    <t xml:space="preserve">Rain shell</t>
  </si>
  <si>
    <t xml:space="preserve">Fleece</t>
  </si>
  <si>
    <t xml:space="preserve">Trench</t>
  </si>
  <si>
    <t xml:space="preserve">Vest</t>
  </si>
  <si>
    <t xml:space="preserve">Totals and the four formulas</t>
  </si>
  <si>
    <t xml:space="preserve">Units available</t>
  </si>
  <si>
    <t xml:space="preserve">Units sold</t>
  </si>
  <si>
    <t xml:space="preserve">Units on hand</t>
  </si>
  <si>
    <t xml:space="preserve">Sold ÷ (beginning + received)</t>
  </si>
  <si>
    <t xml:space="preserve">Sold ÷ received</t>
  </si>
  <si>
    <t xml:space="preserve">Sold ÷ beginning</t>
  </si>
  <si>
    <t xml:space="preserve">Sold ÷ (sold + on hand)</t>
  </si>
  <si>
    <t xml:space="preserve">Position against plan (points)</t>
  </si>
  <si>
    <t xml:space="preserve">Projected end-of-season sell-through</t>
  </si>
  <si>
    <t xml:space="preserve">Cost of stock left unsold at the end</t>
  </si>
  <si>
    <t xml:space="preserve">Gross profit lost to stockouts</t>
  </si>
  <si>
    <t xml:space="preserve">Cost on hand today</t>
  </si>
  <si>
    <t xml:space="preserve">Retail value on hand today</t>
  </si>
  <si>
    <t xml:space="preserve">Styles that will sell out early</t>
  </si>
  <si>
    <t xml:space="preserve">Styles that will be left with stock</t>
  </si>
</sst>
</file>

<file path=xl/styles.xml><?xml version="1.0" encoding="utf-8"?>
<styleSheet xmlns="http://schemas.openxmlformats.org/spreadsheetml/2006/main">
  <numFmts count="15">
    <numFmt numFmtId="164" formatCode="General"/>
    <numFmt numFmtId="165" formatCode="0.0"/>
    <numFmt numFmtId="166" formatCode="0%"/>
    <numFmt numFmtId="167" formatCode="\$#,##0.00"/>
    <numFmt numFmtId="168" formatCode="#,##0"/>
    <numFmt numFmtId="169" formatCode="0.0%;\-0.0%;;@"/>
    <numFmt numFmtId="170" formatCode="\+0.0%;\-0.0%;;@"/>
    <numFmt numFmtId="171" formatCode="0.0;\-0.0;;@"/>
    <numFmt numFmtId="172" formatCode="#,##0;\-#,##0;;@"/>
    <numFmt numFmtId="173" formatCode="\$#,##0;&quot;-$&quot;#,##0;;@"/>
    <numFmt numFmtId="174" formatCode="0%;\-0%;;@"/>
    <numFmt numFmtId="175" formatCode="0.0%"/>
    <numFmt numFmtId="176" formatCode="\+0.0;\-0.0"/>
    <numFmt numFmtId="177" formatCode="\$#,##0"/>
    <numFmt numFmtId="178" formatCode="0"/>
  </numFmts>
  <fonts count="10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color rgb="FF1F3864"/>
      <name val="Arial"/>
      <family val="0"/>
      <charset val="1"/>
    </font>
    <font>
      <i val="true"/>
      <sz val="10"/>
      <color rgb="FF595959"/>
      <name val="Arial"/>
      <family val="0"/>
      <charset val="1"/>
    </font>
    <font>
      <b val="true"/>
      <sz val="10"/>
      <name val="Arial"/>
      <family val="0"/>
      <charset val="1"/>
    </font>
    <font>
      <sz val="10"/>
      <name val="Arial"/>
      <family val="0"/>
      <charset val="1"/>
    </font>
    <font>
      <sz val="10"/>
      <color rgb="FF0000FF"/>
      <name val="Arial"/>
      <family val="0"/>
      <charset val="1"/>
    </font>
    <font>
      <b val="true"/>
      <sz val="10"/>
      <color rgb="FFFFFFFF"/>
      <name val="Arial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D9E1F2"/>
        <bgColor rgb="FFCCFFFF"/>
      </patternFill>
    </fill>
    <fill>
      <patternFill patternType="solid">
        <fgColor rgb="FFFFF2CC"/>
        <bgColor rgb="FFFFFFFF"/>
      </patternFill>
    </fill>
    <fill>
      <patternFill patternType="solid">
        <fgColor rgb="FF1F3864"/>
        <bgColor rgb="FF333333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2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8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8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4" borderId="1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8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8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9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0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1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2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3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4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75" fontId="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5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6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7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8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D9E1F2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95959"/>
      <rgbColor rgb="FF969696"/>
      <rgbColor rgb="FF1F3864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13"/>
  <sheetViews>
    <sheetView showFormulas="false" showGridLines="true" showRowColHeaders="true" showZeros="true" rightToLeft="false" tabSelected="true" showOutlineSymbols="true" defaultGridColor="true" view="normal" topLeftCell="A1" colorId="64" zoomScale="95" zoomScaleNormal="95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8"/>
    <col collapsed="false" customWidth="true" hidden="false" outlineLevel="0" max="2" min="2" style="0" width="104"/>
  </cols>
  <sheetData>
    <row r="1" customFormat="false" ht="17.35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4" customFormat="false" ht="15.75" hidden="false" customHeight="true" outlineLevel="0" collapsed="false">
      <c r="A4" s="3" t="s">
        <v>2</v>
      </c>
      <c r="B4" s="4"/>
    </row>
    <row r="5" customFormat="false" ht="30" hidden="false" customHeight="true" outlineLevel="0" collapsed="false">
      <c r="A5" s="5" t="s">
        <v>3</v>
      </c>
      <c r="B5" s="6" t="s">
        <v>4</v>
      </c>
    </row>
    <row r="6" customFormat="false" ht="30" hidden="false" customHeight="true" outlineLevel="0" collapsed="false">
      <c r="A6" s="5" t="s">
        <v>5</v>
      </c>
      <c r="B6" s="6" t="s">
        <v>6</v>
      </c>
    </row>
    <row r="7" customFormat="false" ht="30" hidden="false" customHeight="true" outlineLevel="0" collapsed="false">
      <c r="A7" s="5" t="s">
        <v>7</v>
      </c>
      <c r="B7" s="6" t="s">
        <v>8</v>
      </c>
    </row>
    <row r="8" customFormat="false" ht="30" hidden="false" customHeight="true" outlineLevel="0" collapsed="false">
      <c r="A8" s="5" t="s">
        <v>9</v>
      </c>
      <c r="B8" s="6" t="s">
        <v>10</v>
      </c>
    </row>
    <row r="9" customFormat="false" ht="15.75" hidden="false" customHeight="true" outlineLevel="0" collapsed="false">
      <c r="A9" s="3" t="s">
        <v>11</v>
      </c>
      <c r="B9" s="4"/>
    </row>
    <row r="10" customFormat="false" ht="30" hidden="false" customHeight="true" outlineLevel="0" collapsed="false">
      <c r="A10" s="5" t="s">
        <v>12</v>
      </c>
      <c r="B10" s="6" t="s">
        <v>13</v>
      </c>
    </row>
    <row r="11" customFormat="false" ht="30" hidden="false" customHeight="true" outlineLevel="0" collapsed="false">
      <c r="A11" s="5" t="s">
        <v>14</v>
      </c>
      <c r="B11" s="6" t="s">
        <v>15</v>
      </c>
    </row>
    <row r="12" customFormat="false" ht="30" hidden="false" customHeight="true" outlineLevel="0" collapsed="false">
      <c r="A12" s="5" t="s">
        <v>16</v>
      </c>
      <c r="B12" s="6" t="s">
        <v>17</v>
      </c>
    </row>
    <row r="13" customFormat="false" ht="15.75" hidden="false" customHeight="true" outlineLevel="0" collapsed="false">
      <c r="A13" s="5" t="s">
        <v>18</v>
      </c>
      <c r="B13" s="6" t="s">
        <v>19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X52"/>
  <sheetViews>
    <sheetView showFormulas="false" showGridLines="true" showRowColHeaders="true" showZeros="true" rightToLeft="false" tabSelected="false" showOutlineSymbols="true" defaultGridColor="true" view="normal" topLeftCell="A1" colorId="64" zoomScale="95" zoomScaleNormal="95" zoomScalePageLayoutView="100" workbookViewId="0">
      <pane xSplit="1" ySplit="11" topLeftCell="B12" activePane="bottomRight" state="frozen"/>
      <selection pane="topLeft" activeCell="A1" activeCellId="0" sqref="A1"/>
      <selection pane="topRight" activeCell="B1" activeCellId="0" sqref="B1"/>
      <selection pane="bottomLeft" activeCell="A12" activeCellId="0" sqref="A12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0"/>
    <col collapsed="false" customWidth="true" hidden="false" outlineLevel="0" max="23" min="2" style="0" width="13"/>
    <col collapsed="false" customWidth="true" hidden="false" outlineLevel="0" max="24" min="24" style="0" width="15"/>
  </cols>
  <sheetData>
    <row r="1" customFormat="false" ht="17.35" hidden="false" customHeight="false" outlineLevel="0" collapsed="false">
      <c r="A1" s="1" t="s">
        <v>20</v>
      </c>
    </row>
    <row r="3" customFormat="false" ht="15" hidden="false" customHeight="false" outlineLevel="0" collapsed="false">
      <c r="A3" s="7" t="s">
        <v>21</v>
      </c>
      <c r="B3" s="8" t="n">
        <v>6</v>
      </c>
    </row>
    <row r="4" customFormat="false" ht="15" hidden="false" customHeight="false" outlineLevel="0" collapsed="false">
      <c r="A4" s="7" t="s">
        <v>22</v>
      </c>
      <c r="B4" s="8" t="n">
        <v>10</v>
      </c>
    </row>
    <row r="5" customFormat="false" ht="15" hidden="false" customHeight="false" outlineLevel="0" collapsed="false">
      <c r="A5" s="7" t="s">
        <v>23</v>
      </c>
      <c r="B5" s="9" t="n">
        <v>0.8</v>
      </c>
    </row>
    <row r="6" customFormat="false" ht="15" hidden="false" customHeight="false" outlineLevel="0" collapsed="false">
      <c r="A6" s="7" t="s">
        <v>24</v>
      </c>
      <c r="B6" s="9" t="n">
        <v>0.55</v>
      </c>
    </row>
    <row r="7" customFormat="false" ht="15" hidden="false" customHeight="false" outlineLevel="0" collapsed="false">
      <c r="A7" s="7" t="s">
        <v>25</v>
      </c>
      <c r="B7" s="9" t="n">
        <v>0.25</v>
      </c>
    </row>
    <row r="8" customFormat="false" ht="15" hidden="false" customHeight="false" outlineLevel="0" collapsed="false">
      <c r="A8" s="0" t="s">
        <v>26</v>
      </c>
      <c r="B8" s="10" t="n">
        <f aca="false">MAX(0,B4-B3)</f>
        <v>4</v>
      </c>
    </row>
    <row r="11" customFormat="false" ht="55.5" hidden="false" customHeight="true" outlineLevel="0" collapsed="false">
      <c r="A11" s="11" t="s">
        <v>27</v>
      </c>
      <c r="B11" s="11" t="s">
        <v>28</v>
      </c>
      <c r="C11" s="11" t="s">
        <v>29</v>
      </c>
      <c r="D11" s="11" t="s">
        <v>30</v>
      </c>
      <c r="E11" s="11" t="s">
        <v>31</v>
      </c>
      <c r="F11" s="11" t="s">
        <v>32</v>
      </c>
      <c r="G11" s="11" t="s">
        <v>33</v>
      </c>
      <c r="H11" s="11" t="s">
        <v>34</v>
      </c>
      <c r="I11" s="11" t="s">
        <v>12</v>
      </c>
      <c r="J11" s="11" t="s">
        <v>35</v>
      </c>
      <c r="K11" s="11" t="s">
        <v>36</v>
      </c>
      <c r="L11" s="11" t="s">
        <v>37</v>
      </c>
      <c r="M11" s="11" t="s">
        <v>38</v>
      </c>
      <c r="N11" s="11" t="s">
        <v>39</v>
      </c>
      <c r="O11" s="11" t="s">
        <v>40</v>
      </c>
      <c r="P11" s="11" t="s">
        <v>41</v>
      </c>
      <c r="Q11" s="11" t="s">
        <v>42</v>
      </c>
      <c r="R11" s="11" t="s">
        <v>43</v>
      </c>
      <c r="S11" s="11" t="s">
        <v>44</v>
      </c>
      <c r="T11" s="11" t="s">
        <v>45</v>
      </c>
      <c r="U11" s="11" t="s">
        <v>46</v>
      </c>
      <c r="V11" s="11" t="s">
        <v>47</v>
      </c>
      <c r="W11" s="11" t="s">
        <v>48</v>
      </c>
      <c r="X11" s="11" t="s">
        <v>49</v>
      </c>
    </row>
    <row r="12" customFormat="false" ht="15" hidden="false" customHeight="false" outlineLevel="0" collapsed="false">
      <c r="A12" s="12" t="s">
        <v>50</v>
      </c>
      <c r="B12" s="12" t="n">
        <v>60</v>
      </c>
      <c r="C12" s="12" t="n">
        <v>340</v>
      </c>
      <c r="D12" s="12" t="n">
        <v>268</v>
      </c>
      <c r="E12" s="13" t="n">
        <v>62</v>
      </c>
      <c r="F12" s="13" t="n">
        <v>149</v>
      </c>
      <c r="G12" s="14" t="n">
        <f aca="false">B12+C12</f>
        <v>400</v>
      </c>
      <c r="H12" s="14" t="n">
        <f aca="false">MAX(0,G12-D12)</f>
        <v>132</v>
      </c>
      <c r="I12" s="15" t="n">
        <f aca="false">IF(G12+D12=0,0,IF(G12&gt;0,D12/G12,0))</f>
        <v>0.67</v>
      </c>
      <c r="J12" s="16" t="n">
        <f aca="false">IF(G12+D12=0,0,I12-$B$6)</f>
        <v>0.12</v>
      </c>
      <c r="K12" s="17" t="n">
        <f aca="false">IF(G12+D12=0,0,D12/MAX(0.1,$B$3))</f>
        <v>44.6666666666667</v>
      </c>
      <c r="L12" s="17" t="n">
        <f aca="false">IF(AND(G12+D12&gt;0,K12&gt;0),H12/K12,0)</f>
        <v>2.95522388059702</v>
      </c>
      <c r="M12" s="18" t="n">
        <f aca="false">IF(G12+D12=0,0,K12*$B$8)</f>
        <v>178.666666666667</v>
      </c>
      <c r="N12" s="18" t="n">
        <f aca="false">IF(G12+D12=0,0,MAX(0,H12-M12))</f>
        <v>0</v>
      </c>
      <c r="O12" s="18" t="n">
        <f aca="false">IF(G12+D12=0,0,MAX(0,M12-H12))</f>
        <v>46.6666666666667</v>
      </c>
      <c r="P12" s="17" t="n">
        <f aca="false">IF(AND(G12+D12&gt;0,K12&gt;0,H12&lt;M12),$B$3+H12/K12,0)</f>
        <v>8.95522388059701</v>
      </c>
      <c r="Q12" s="15" t="n">
        <f aca="false">IF(G12+D12=0,0,IF(G12&gt;0,(D12+MIN(H12,M12))/G12,0))</f>
        <v>1</v>
      </c>
      <c r="R12" s="19" t="n">
        <f aca="false">N12*E12</f>
        <v>0</v>
      </c>
      <c r="S12" s="19" t="n">
        <f aca="false">O12*(F12-E12)</f>
        <v>4060</v>
      </c>
      <c r="T12" s="17" t="n">
        <f aca="false">IF(G12+D12=0,0,IF($B$8&gt;0,H12/$B$8,0))</f>
        <v>33</v>
      </c>
      <c r="U12" s="20" t="n">
        <f aca="false">IF(AND(G12+D12&gt;0,K12&gt;0),T12/K12-1,0)</f>
        <v>-0.261194029850746</v>
      </c>
      <c r="V12" s="15" t="n">
        <f aca="false">IF(F12&gt;0,(F12-E12)/F12,0)</f>
        <v>0.583892617449665</v>
      </c>
      <c r="W12" s="20" t="n">
        <f aca="false">IF(AND(G12+D12&gt;0,V12&gt;$B$7,$B$7&gt;0),V12/(V12-$B$7)-1,0)</f>
        <v>0.748743718592965</v>
      </c>
      <c r="X12" s="21" t="str">
        <f aca="false">IF(G12+D12=0,"",IF(O12&gt;0,"Stockout risk",IF(AND(H12&gt;0,N12/H12&gt;0.25),"Overstocked","On track")))</f>
        <v>Stockout risk</v>
      </c>
    </row>
    <row r="13" customFormat="false" ht="15" hidden="false" customHeight="false" outlineLevel="0" collapsed="false">
      <c r="A13" s="12" t="s">
        <v>51</v>
      </c>
      <c r="B13" s="12" t="n">
        <v>0</v>
      </c>
      <c r="C13" s="12" t="n">
        <v>300</v>
      </c>
      <c r="D13" s="12" t="n">
        <v>231</v>
      </c>
      <c r="E13" s="13" t="n">
        <v>48</v>
      </c>
      <c r="F13" s="13" t="n">
        <v>119</v>
      </c>
      <c r="G13" s="14" t="n">
        <f aca="false">B13+C13</f>
        <v>300</v>
      </c>
      <c r="H13" s="14" t="n">
        <f aca="false">MAX(0,G13-D13)</f>
        <v>69</v>
      </c>
      <c r="I13" s="15" t="n">
        <f aca="false">IF(G13+D13=0,0,IF(G13&gt;0,D13/G13,0))</f>
        <v>0.77</v>
      </c>
      <c r="J13" s="16" t="n">
        <f aca="false">IF(G13+D13=0,0,I13-$B$6)</f>
        <v>0.22</v>
      </c>
      <c r="K13" s="17" t="n">
        <f aca="false">IF(G13+D13=0,0,D13/MAX(0.1,$B$3))</f>
        <v>38.5</v>
      </c>
      <c r="L13" s="17" t="n">
        <f aca="false">IF(AND(G13+D13&gt;0,K13&gt;0),H13/K13,0)</f>
        <v>1.79220779220779</v>
      </c>
      <c r="M13" s="18" t="n">
        <f aca="false">IF(G13+D13=0,0,K13*$B$8)</f>
        <v>154</v>
      </c>
      <c r="N13" s="18" t="n">
        <f aca="false">IF(G13+D13=0,0,MAX(0,H13-M13))</f>
        <v>0</v>
      </c>
      <c r="O13" s="18" t="n">
        <f aca="false">IF(G13+D13=0,0,MAX(0,M13-H13))</f>
        <v>85</v>
      </c>
      <c r="P13" s="17" t="n">
        <f aca="false">IF(AND(G13+D13&gt;0,K13&gt;0,H13&lt;M13),$B$3+H13/K13,0)</f>
        <v>7.79220779220779</v>
      </c>
      <c r="Q13" s="15" t="n">
        <f aca="false">IF(G13+D13=0,0,IF(G13&gt;0,(D13+MIN(H13,M13))/G13,0))</f>
        <v>1</v>
      </c>
      <c r="R13" s="19" t="n">
        <f aca="false">N13*E13</f>
        <v>0</v>
      </c>
      <c r="S13" s="19" t="n">
        <f aca="false">O13*(F13-E13)</f>
        <v>6035</v>
      </c>
      <c r="T13" s="17" t="n">
        <f aca="false">IF(G13+D13=0,0,IF($B$8&gt;0,H13/$B$8,0))</f>
        <v>17.25</v>
      </c>
      <c r="U13" s="20" t="n">
        <f aca="false">IF(AND(G13+D13&gt;0,K13&gt;0),T13/K13-1,0)</f>
        <v>-0.551948051948052</v>
      </c>
      <c r="V13" s="15" t="n">
        <f aca="false">IF(F13&gt;0,(F13-E13)/F13,0)</f>
        <v>0.596638655462185</v>
      </c>
      <c r="W13" s="20" t="n">
        <f aca="false">IF(AND(G13+D13&gt;0,V13&gt;$B$7,$B$7&gt;0),V13/(V13-$B$7)-1,0)</f>
        <v>0.721212121212121</v>
      </c>
      <c r="X13" s="21" t="str">
        <f aca="false">IF(G13+D13=0,"",IF(O13&gt;0,"Stockout risk",IF(AND(H13&gt;0,N13/H13&gt;0.25),"Overstocked","On track")))</f>
        <v>Stockout risk</v>
      </c>
    </row>
    <row r="14" customFormat="false" ht="15" hidden="false" customHeight="false" outlineLevel="0" collapsed="false">
      <c r="A14" s="12" t="s">
        <v>52</v>
      </c>
      <c r="B14" s="12" t="n">
        <v>40</v>
      </c>
      <c r="C14" s="12" t="n">
        <v>210</v>
      </c>
      <c r="D14" s="12" t="n">
        <v>90</v>
      </c>
      <c r="E14" s="13" t="n">
        <v>38</v>
      </c>
      <c r="F14" s="13" t="n">
        <v>99</v>
      </c>
      <c r="G14" s="14" t="n">
        <f aca="false">B14+C14</f>
        <v>250</v>
      </c>
      <c r="H14" s="14" t="n">
        <f aca="false">MAX(0,G14-D14)</f>
        <v>160</v>
      </c>
      <c r="I14" s="15" t="n">
        <f aca="false">IF(G14+D14=0,0,IF(G14&gt;0,D14/G14,0))</f>
        <v>0.36</v>
      </c>
      <c r="J14" s="16" t="n">
        <f aca="false">IF(G14+D14=0,0,I14-$B$6)</f>
        <v>-0.19</v>
      </c>
      <c r="K14" s="17" t="n">
        <f aca="false">IF(G14+D14=0,0,D14/MAX(0.1,$B$3))</f>
        <v>15</v>
      </c>
      <c r="L14" s="17" t="n">
        <f aca="false">IF(AND(G14+D14&gt;0,K14&gt;0),H14/K14,0)</f>
        <v>10.6666666666667</v>
      </c>
      <c r="M14" s="18" t="n">
        <f aca="false">IF(G14+D14=0,0,K14*$B$8)</f>
        <v>60</v>
      </c>
      <c r="N14" s="18" t="n">
        <f aca="false">IF(G14+D14=0,0,MAX(0,H14-M14))</f>
        <v>100</v>
      </c>
      <c r="O14" s="18" t="n">
        <f aca="false">IF(G14+D14=0,0,MAX(0,M14-H14))</f>
        <v>0</v>
      </c>
      <c r="P14" s="17" t="n">
        <f aca="false">IF(AND(G14+D14&gt;0,K14&gt;0,H14&lt;M14),$B$3+H14/K14,0)</f>
        <v>0</v>
      </c>
      <c r="Q14" s="15" t="n">
        <f aca="false">IF(G14+D14=0,0,IF(G14&gt;0,(D14+MIN(H14,M14))/G14,0))</f>
        <v>0.6</v>
      </c>
      <c r="R14" s="19" t="n">
        <f aca="false">N14*E14</f>
        <v>3800</v>
      </c>
      <c r="S14" s="19" t="n">
        <f aca="false">O14*(F14-E14)</f>
        <v>0</v>
      </c>
      <c r="T14" s="17" t="n">
        <f aca="false">IF(G14+D14=0,0,IF($B$8&gt;0,H14/$B$8,0))</f>
        <v>40</v>
      </c>
      <c r="U14" s="20" t="n">
        <f aca="false">IF(AND(G14+D14&gt;0,K14&gt;0),T14/K14-1,0)</f>
        <v>1.66666666666667</v>
      </c>
      <c r="V14" s="15" t="n">
        <f aca="false">IF(F14&gt;0,(F14-E14)/F14,0)</f>
        <v>0.616161616161616</v>
      </c>
      <c r="W14" s="20" t="n">
        <f aca="false">IF(AND(G14+D14&gt;0,V14&gt;$B$7,$B$7&gt;0),V14/(V14-$B$7)-1,0)</f>
        <v>0.682758620689655</v>
      </c>
      <c r="X14" s="21" t="str">
        <f aca="false">IF(G14+D14=0,"",IF(O14&gt;0,"Stockout risk",IF(AND(H14&gt;0,N14/H14&gt;0.25),"Overstocked","On track")))</f>
        <v>Overstocked</v>
      </c>
    </row>
    <row r="15" customFormat="false" ht="15" hidden="false" customHeight="false" outlineLevel="0" collapsed="false">
      <c r="A15" s="12" t="s">
        <v>53</v>
      </c>
      <c r="B15" s="12" t="n">
        <v>0</v>
      </c>
      <c r="C15" s="12" t="n">
        <v>350</v>
      </c>
      <c r="D15" s="12" t="n">
        <v>259</v>
      </c>
      <c r="E15" s="13" t="n">
        <v>22</v>
      </c>
      <c r="F15" s="13" t="n">
        <v>59</v>
      </c>
      <c r="G15" s="14" t="n">
        <f aca="false">B15+C15</f>
        <v>350</v>
      </c>
      <c r="H15" s="14" t="n">
        <f aca="false">MAX(0,G15-D15)</f>
        <v>91</v>
      </c>
      <c r="I15" s="15" t="n">
        <f aca="false">IF(G15+D15=0,0,IF(G15&gt;0,D15/G15,0))</f>
        <v>0.74</v>
      </c>
      <c r="J15" s="16" t="n">
        <f aca="false">IF(G15+D15=0,0,I15-$B$6)</f>
        <v>0.19</v>
      </c>
      <c r="K15" s="17" t="n">
        <f aca="false">IF(G15+D15=0,0,D15/MAX(0.1,$B$3))</f>
        <v>43.1666666666667</v>
      </c>
      <c r="L15" s="17" t="n">
        <f aca="false">IF(AND(G15+D15&gt;0,K15&gt;0),H15/K15,0)</f>
        <v>2.10810810810811</v>
      </c>
      <c r="M15" s="18" t="n">
        <f aca="false">IF(G15+D15=0,0,K15*$B$8)</f>
        <v>172.666666666667</v>
      </c>
      <c r="N15" s="18" t="n">
        <f aca="false">IF(G15+D15=0,0,MAX(0,H15-M15))</f>
        <v>0</v>
      </c>
      <c r="O15" s="18" t="n">
        <f aca="false">IF(G15+D15=0,0,MAX(0,M15-H15))</f>
        <v>81.6666666666667</v>
      </c>
      <c r="P15" s="17" t="n">
        <f aca="false">IF(AND(G15+D15&gt;0,K15&gt;0,H15&lt;M15),$B$3+H15/K15,0)</f>
        <v>8.10810810810811</v>
      </c>
      <c r="Q15" s="15" t="n">
        <f aca="false">IF(G15+D15=0,0,IF(G15&gt;0,(D15+MIN(H15,M15))/G15,0))</f>
        <v>1</v>
      </c>
      <c r="R15" s="19" t="n">
        <f aca="false">N15*E15</f>
        <v>0</v>
      </c>
      <c r="S15" s="19" t="n">
        <f aca="false">O15*(F15-E15)</f>
        <v>3021.66666666667</v>
      </c>
      <c r="T15" s="17" t="n">
        <f aca="false">IF(G15+D15=0,0,IF($B$8&gt;0,H15/$B$8,0))</f>
        <v>22.75</v>
      </c>
      <c r="U15" s="20" t="n">
        <f aca="false">IF(AND(G15+D15&gt;0,K15&gt;0),T15/K15-1,0)</f>
        <v>-0.472972972972973</v>
      </c>
      <c r="V15" s="15" t="n">
        <f aca="false">IF(F15&gt;0,(F15-E15)/F15,0)</f>
        <v>0.627118644067797</v>
      </c>
      <c r="W15" s="20" t="n">
        <f aca="false">IF(AND(G15+D15&gt;0,V15&gt;$B$7,$B$7&gt;0),V15/(V15-$B$7)-1,0)</f>
        <v>0.662921348314607</v>
      </c>
      <c r="X15" s="21" t="str">
        <f aca="false">IF(G15+D15=0,"",IF(O15&gt;0,"Stockout risk",IF(AND(H15&gt;0,N15/H15&gt;0.25),"Overstocked","On track")))</f>
        <v>Stockout risk</v>
      </c>
    </row>
    <row r="16" customFormat="false" ht="15" hidden="false" customHeight="false" outlineLevel="0" collapsed="false">
      <c r="A16" s="12" t="s">
        <v>54</v>
      </c>
      <c r="B16" s="12" t="n">
        <v>30</v>
      </c>
      <c r="C16" s="12" t="n">
        <v>120</v>
      </c>
      <c r="D16" s="12" t="n">
        <v>44</v>
      </c>
      <c r="E16" s="13" t="n">
        <v>70</v>
      </c>
      <c r="F16" s="13" t="n">
        <v>189</v>
      </c>
      <c r="G16" s="14" t="n">
        <f aca="false">B16+C16</f>
        <v>150</v>
      </c>
      <c r="H16" s="14" t="n">
        <f aca="false">MAX(0,G16-D16)</f>
        <v>106</v>
      </c>
      <c r="I16" s="15" t="n">
        <f aca="false">IF(G16+D16=0,0,IF(G16&gt;0,D16/G16,0))</f>
        <v>0.293333333333333</v>
      </c>
      <c r="J16" s="16" t="n">
        <f aca="false">IF(G16+D16=0,0,I16-$B$6)</f>
        <v>-0.256666666666667</v>
      </c>
      <c r="K16" s="17" t="n">
        <f aca="false">IF(G16+D16=0,0,D16/MAX(0.1,$B$3))</f>
        <v>7.33333333333333</v>
      </c>
      <c r="L16" s="17" t="n">
        <f aca="false">IF(AND(G16+D16&gt;0,K16&gt;0),H16/K16,0)</f>
        <v>14.4545454545455</v>
      </c>
      <c r="M16" s="18" t="n">
        <f aca="false">IF(G16+D16=0,0,K16*$B$8)</f>
        <v>29.3333333333333</v>
      </c>
      <c r="N16" s="18" t="n">
        <f aca="false">IF(G16+D16=0,0,MAX(0,H16-M16))</f>
        <v>76.6666666666667</v>
      </c>
      <c r="O16" s="18" t="n">
        <f aca="false">IF(G16+D16=0,0,MAX(0,M16-H16))</f>
        <v>0</v>
      </c>
      <c r="P16" s="17" t="n">
        <f aca="false">IF(AND(G16+D16&gt;0,K16&gt;0,H16&lt;M16),$B$3+H16/K16,0)</f>
        <v>0</v>
      </c>
      <c r="Q16" s="15" t="n">
        <f aca="false">IF(G16+D16=0,0,IF(G16&gt;0,(D16+MIN(H16,M16))/G16,0))</f>
        <v>0.488888888888889</v>
      </c>
      <c r="R16" s="19" t="n">
        <f aca="false">N16*E16</f>
        <v>5366.66666666667</v>
      </c>
      <c r="S16" s="19" t="n">
        <f aca="false">O16*(F16-E16)</f>
        <v>0</v>
      </c>
      <c r="T16" s="17" t="n">
        <f aca="false">IF(G16+D16=0,0,IF($B$8&gt;0,H16/$B$8,0))</f>
        <v>26.5</v>
      </c>
      <c r="U16" s="20" t="n">
        <f aca="false">IF(AND(G16+D16&gt;0,K16&gt;0),T16/K16-1,0)</f>
        <v>2.61363636363636</v>
      </c>
      <c r="V16" s="15" t="n">
        <f aca="false">IF(F16&gt;0,(F16-E16)/F16,0)</f>
        <v>0.62962962962963</v>
      </c>
      <c r="W16" s="20" t="n">
        <f aca="false">IF(AND(G16+D16&gt;0,V16&gt;$B$7,$B$7&gt;0),V16/(V16-$B$7)-1,0)</f>
        <v>0.658536585365854</v>
      </c>
      <c r="X16" s="21" t="str">
        <f aca="false">IF(G16+D16=0,"",IF(O16&gt;0,"Stockout risk",IF(AND(H16&gt;0,N16/H16&gt;0.25),"Overstocked","On track")))</f>
        <v>Overstocked</v>
      </c>
    </row>
    <row r="17" customFormat="false" ht="15" hidden="false" customHeight="false" outlineLevel="0" collapsed="false">
      <c r="A17" s="12" t="s">
        <v>55</v>
      </c>
      <c r="B17" s="12" t="n">
        <v>0</v>
      </c>
      <c r="C17" s="12" t="n">
        <v>200</v>
      </c>
      <c r="D17" s="12" t="n">
        <v>172</v>
      </c>
      <c r="E17" s="13" t="n">
        <v>26</v>
      </c>
      <c r="F17" s="13" t="n">
        <v>69</v>
      </c>
      <c r="G17" s="14" t="n">
        <f aca="false">B17+C17</f>
        <v>200</v>
      </c>
      <c r="H17" s="14" t="n">
        <f aca="false">MAX(0,G17-D17)</f>
        <v>28</v>
      </c>
      <c r="I17" s="15" t="n">
        <f aca="false">IF(G17+D17=0,0,IF(G17&gt;0,D17/G17,0))</f>
        <v>0.86</v>
      </c>
      <c r="J17" s="16" t="n">
        <f aca="false">IF(G17+D17=0,0,I17-$B$6)</f>
        <v>0.31</v>
      </c>
      <c r="K17" s="17" t="n">
        <f aca="false">IF(G17+D17=0,0,D17/MAX(0.1,$B$3))</f>
        <v>28.6666666666667</v>
      </c>
      <c r="L17" s="17" t="n">
        <f aca="false">IF(AND(G17+D17&gt;0,K17&gt;0),H17/K17,0)</f>
        <v>0.976744186046512</v>
      </c>
      <c r="M17" s="18" t="n">
        <f aca="false">IF(G17+D17=0,0,K17*$B$8)</f>
        <v>114.666666666667</v>
      </c>
      <c r="N17" s="18" t="n">
        <f aca="false">IF(G17+D17=0,0,MAX(0,H17-M17))</f>
        <v>0</v>
      </c>
      <c r="O17" s="18" t="n">
        <f aca="false">IF(G17+D17=0,0,MAX(0,M17-H17))</f>
        <v>86.6666666666667</v>
      </c>
      <c r="P17" s="17" t="n">
        <f aca="false">IF(AND(G17+D17&gt;0,K17&gt;0,H17&lt;M17),$B$3+H17/K17,0)</f>
        <v>6.97674418604651</v>
      </c>
      <c r="Q17" s="15" t="n">
        <f aca="false">IF(G17+D17=0,0,IF(G17&gt;0,(D17+MIN(H17,M17))/G17,0))</f>
        <v>1</v>
      </c>
      <c r="R17" s="19" t="n">
        <f aca="false">N17*E17</f>
        <v>0</v>
      </c>
      <c r="S17" s="19" t="n">
        <f aca="false">O17*(F17-E17)</f>
        <v>3726.66666666667</v>
      </c>
      <c r="T17" s="17" t="n">
        <f aca="false">IF(G17+D17=0,0,IF($B$8&gt;0,H17/$B$8,0))</f>
        <v>7</v>
      </c>
      <c r="U17" s="20" t="n">
        <f aca="false">IF(AND(G17+D17&gt;0,K17&gt;0),T17/K17-1,0)</f>
        <v>-0.755813953488372</v>
      </c>
      <c r="V17" s="15" t="n">
        <f aca="false">IF(F17&gt;0,(F17-E17)/F17,0)</f>
        <v>0.623188405797101</v>
      </c>
      <c r="W17" s="20" t="n">
        <f aca="false">IF(AND(G17+D17&gt;0,V17&gt;$B$7,$B$7&gt;0),V17/(V17-$B$7)-1,0)</f>
        <v>0.669902912621359</v>
      </c>
      <c r="X17" s="21" t="str">
        <f aca="false">IF(G17+D17=0,"",IF(O17&gt;0,"Stockout risk",IF(AND(H17&gt;0,N17/H17&gt;0.25),"Overstocked","On track")))</f>
        <v>Stockout risk</v>
      </c>
    </row>
    <row r="18" customFormat="false" ht="15" hidden="false" customHeight="false" outlineLevel="0" collapsed="false">
      <c r="A18" s="12"/>
      <c r="B18" s="12"/>
      <c r="C18" s="12"/>
      <c r="D18" s="12"/>
      <c r="E18" s="13"/>
      <c r="F18" s="13"/>
      <c r="G18" s="14" t="n">
        <f aca="false">B18+C18</f>
        <v>0</v>
      </c>
      <c r="H18" s="14" t="n">
        <f aca="false">MAX(0,G18-D18)</f>
        <v>0</v>
      </c>
      <c r="I18" s="15" t="n">
        <f aca="false">IF(G18+D18=0,0,IF(G18&gt;0,D18/G18,0))</f>
        <v>0</v>
      </c>
      <c r="J18" s="16" t="n">
        <f aca="false">IF(G18+D18=0,0,I18-$B$6)</f>
        <v>0</v>
      </c>
      <c r="K18" s="17" t="n">
        <f aca="false">IF(G18+D18=0,0,D18/MAX(0.1,$B$3))</f>
        <v>0</v>
      </c>
      <c r="L18" s="17" t="n">
        <f aca="false">IF(AND(G18+D18&gt;0,K18&gt;0),H18/K18,0)</f>
        <v>0</v>
      </c>
      <c r="M18" s="18" t="n">
        <f aca="false">IF(G18+D18=0,0,K18*$B$8)</f>
        <v>0</v>
      </c>
      <c r="N18" s="18" t="n">
        <f aca="false">IF(G18+D18=0,0,MAX(0,H18-M18))</f>
        <v>0</v>
      </c>
      <c r="O18" s="18" t="n">
        <f aca="false">IF(G18+D18=0,0,MAX(0,M18-H18))</f>
        <v>0</v>
      </c>
      <c r="P18" s="17" t="n">
        <f aca="false">IF(AND(G18+D18&gt;0,K18&gt;0,H18&lt;M18),$B$3+H18/K18,0)</f>
        <v>0</v>
      </c>
      <c r="Q18" s="15" t="n">
        <f aca="false">IF(G18+D18=0,0,IF(G18&gt;0,(D18+MIN(H18,M18))/G18,0))</f>
        <v>0</v>
      </c>
      <c r="R18" s="19" t="n">
        <f aca="false">N18*E18</f>
        <v>0</v>
      </c>
      <c r="S18" s="19" t="n">
        <f aca="false">O18*(F18-E18)</f>
        <v>0</v>
      </c>
      <c r="T18" s="17" t="n">
        <f aca="false">IF(G18+D18=0,0,IF($B$8&gt;0,H18/$B$8,0))</f>
        <v>0</v>
      </c>
      <c r="U18" s="20" t="n">
        <f aca="false">IF(AND(G18+D18&gt;0,K18&gt;0),T18/K18-1,0)</f>
        <v>0</v>
      </c>
      <c r="V18" s="15" t="n">
        <f aca="false">IF(F18&gt;0,(F18-E18)/F18,0)</f>
        <v>0</v>
      </c>
      <c r="W18" s="20" t="n">
        <f aca="false">IF(AND(G18+D18&gt;0,V18&gt;$B$7,$B$7&gt;0),V18/(V18-$B$7)-1,0)</f>
        <v>0</v>
      </c>
      <c r="X18" s="21" t="str">
        <f aca="false">IF(G18+D18=0,"",IF(O18&gt;0,"Stockout risk",IF(AND(H18&gt;0,N18/H18&gt;0.25),"Overstocked","On track")))</f>
        <v/>
      </c>
    </row>
    <row r="19" customFormat="false" ht="15" hidden="false" customHeight="false" outlineLevel="0" collapsed="false">
      <c r="A19" s="12"/>
      <c r="B19" s="12"/>
      <c r="C19" s="12"/>
      <c r="D19" s="12"/>
      <c r="E19" s="13"/>
      <c r="F19" s="13"/>
      <c r="G19" s="14" t="n">
        <f aca="false">B19+C19</f>
        <v>0</v>
      </c>
      <c r="H19" s="14" t="n">
        <f aca="false">MAX(0,G19-D19)</f>
        <v>0</v>
      </c>
      <c r="I19" s="15" t="n">
        <f aca="false">IF(G19+D19=0,0,IF(G19&gt;0,D19/G19,0))</f>
        <v>0</v>
      </c>
      <c r="J19" s="16" t="n">
        <f aca="false">IF(G19+D19=0,0,I19-$B$6)</f>
        <v>0</v>
      </c>
      <c r="K19" s="17" t="n">
        <f aca="false">IF(G19+D19=0,0,D19/MAX(0.1,$B$3))</f>
        <v>0</v>
      </c>
      <c r="L19" s="17" t="n">
        <f aca="false">IF(AND(G19+D19&gt;0,K19&gt;0),H19/K19,0)</f>
        <v>0</v>
      </c>
      <c r="M19" s="18" t="n">
        <f aca="false">IF(G19+D19=0,0,K19*$B$8)</f>
        <v>0</v>
      </c>
      <c r="N19" s="18" t="n">
        <f aca="false">IF(G19+D19=0,0,MAX(0,H19-M19))</f>
        <v>0</v>
      </c>
      <c r="O19" s="18" t="n">
        <f aca="false">IF(G19+D19=0,0,MAX(0,M19-H19))</f>
        <v>0</v>
      </c>
      <c r="P19" s="17" t="n">
        <f aca="false">IF(AND(G19+D19&gt;0,K19&gt;0,H19&lt;M19),$B$3+H19/K19,0)</f>
        <v>0</v>
      </c>
      <c r="Q19" s="15" t="n">
        <f aca="false">IF(G19+D19=0,0,IF(G19&gt;0,(D19+MIN(H19,M19))/G19,0))</f>
        <v>0</v>
      </c>
      <c r="R19" s="19" t="n">
        <f aca="false">N19*E19</f>
        <v>0</v>
      </c>
      <c r="S19" s="19" t="n">
        <f aca="false">O19*(F19-E19)</f>
        <v>0</v>
      </c>
      <c r="T19" s="17" t="n">
        <f aca="false">IF(G19+D19=0,0,IF($B$8&gt;0,H19/$B$8,0))</f>
        <v>0</v>
      </c>
      <c r="U19" s="20" t="n">
        <f aca="false">IF(AND(G19+D19&gt;0,K19&gt;0),T19/K19-1,0)</f>
        <v>0</v>
      </c>
      <c r="V19" s="15" t="n">
        <f aca="false">IF(F19&gt;0,(F19-E19)/F19,0)</f>
        <v>0</v>
      </c>
      <c r="W19" s="20" t="n">
        <f aca="false">IF(AND(G19+D19&gt;0,V19&gt;$B$7,$B$7&gt;0),V19/(V19-$B$7)-1,0)</f>
        <v>0</v>
      </c>
      <c r="X19" s="21" t="str">
        <f aca="false">IF(G19+D19=0,"",IF(O19&gt;0,"Stockout risk",IF(AND(H19&gt;0,N19/H19&gt;0.25),"Overstocked","On track")))</f>
        <v/>
      </c>
    </row>
    <row r="20" customFormat="false" ht="15" hidden="false" customHeight="false" outlineLevel="0" collapsed="false">
      <c r="A20" s="12"/>
      <c r="B20" s="12"/>
      <c r="C20" s="12"/>
      <c r="D20" s="12"/>
      <c r="E20" s="13"/>
      <c r="F20" s="13"/>
      <c r="G20" s="14" t="n">
        <f aca="false">B20+C20</f>
        <v>0</v>
      </c>
      <c r="H20" s="14" t="n">
        <f aca="false">MAX(0,G20-D20)</f>
        <v>0</v>
      </c>
      <c r="I20" s="15" t="n">
        <f aca="false">IF(G20+D20=0,0,IF(G20&gt;0,D20/G20,0))</f>
        <v>0</v>
      </c>
      <c r="J20" s="16" t="n">
        <f aca="false">IF(G20+D20=0,0,I20-$B$6)</f>
        <v>0</v>
      </c>
      <c r="K20" s="17" t="n">
        <f aca="false">IF(G20+D20=0,0,D20/MAX(0.1,$B$3))</f>
        <v>0</v>
      </c>
      <c r="L20" s="17" t="n">
        <f aca="false">IF(AND(G20+D20&gt;0,K20&gt;0),H20/K20,0)</f>
        <v>0</v>
      </c>
      <c r="M20" s="18" t="n">
        <f aca="false">IF(G20+D20=0,0,K20*$B$8)</f>
        <v>0</v>
      </c>
      <c r="N20" s="18" t="n">
        <f aca="false">IF(G20+D20=0,0,MAX(0,H20-M20))</f>
        <v>0</v>
      </c>
      <c r="O20" s="18" t="n">
        <f aca="false">IF(G20+D20=0,0,MAX(0,M20-H20))</f>
        <v>0</v>
      </c>
      <c r="P20" s="17" t="n">
        <f aca="false">IF(AND(G20+D20&gt;0,K20&gt;0,H20&lt;M20),$B$3+H20/K20,0)</f>
        <v>0</v>
      </c>
      <c r="Q20" s="15" t="n">
        <f aca="false">IF(G20+D20=0,0,IF(G20&gt;0,(D20+MIN(H20,M20))/G20,0))</f>
        <v>0</v>
      </c>
      <c r="R20" s="19" t="n">
        <f aca="false">N20*E20</f>
        <v>0</v>
      </c>
      <c r="S20" s="19" t="n">
        <f aca="false">O20*(F20-E20)</f>
        <v>0</v>
      </c>
      <c r="T20" s="17" t="n">
        <f aca="false">IF(G20+D20=0,0,IF($B$8&gt;0,H20/$B$8,0))</f>
        <v>0</v>
      </c>
      <c r="U20" s="20" t="n">
        <f aca="false">IF(AND(G20+D20&gt;0,K20&gt;0),T20/K20-1,0)</f>
        <v>0</v>
      </c>
      <c r="V20" s="15" t="n">
        <f aca="false">IF(F20&gt;0,(F20-E20)/F20,0)</f>
        <v>0</v>
      </c>
      <c r="W20" s="20" t="n">
        <f aca="false">IF(AND(G20+D20&gt;0,V20&gt;$B$7,$B$7&gt;0),V20/(V20-$B$7)-1,0)</f>
        <v>0</v>
      </c>
      <c r="X20" s="21" t="str">
        <f aca="false">IF(G20+D20=0,"",IF(O20&gt;0,"Stockout risk",IF(AND(H20&gt;0,N20/H20&gt;0.25),"Overstocked","On track")))</f>
        <v/>
      </c>
    </row>
    <row r="21" customFormat="false" ht="15" hidden="false" customHeight="false" outlineLevel="0" collapsed="false">
      <c r="A21" s="12"/>
      <c r="B21" s="12"/>
      <c r="C21" s="12"/>
      <c r="D21" s="12"/>
      <c r="E21" s="13"/>
      <c r="F21" s="13"/>
      <c r="G21" s="14" t="n">
        <f aca="false">B21+C21</f>
        <v>0</v>
      </c>
      <c r="H21" s="14" t="n">
        <f aca="false">MAX(0,G21-D21)</f>
        <v>0</v>
      </c>
      <c r="I21" s="15" t="n">
        <f aca="false">IF(G21+D21=0,0,IF(G21&gt;0,D21/G21,0))</f>
        <v>0</v>
      </c>
      <c r="J21" s="16" t="n">
        <f aca="false">IF(G21+D21=0,0,I21-$B$6)</f>
        <v>0</v>
      </c>
      <c r="K21" s="17" t="n">
        <f aca="false">IF(G21+D21=0,0,D21/MAX(0.1,$B$3))</f>
        <v>0</v>
      </c>
      <c r="L21" s="17" t="n">
        <f aca="false">IF(AND(G21+D21&gt;0,K21&gt;0),H21/K21,0)</f>
        <v>0</v>
      </c>
      <c r="M21" s="18" t="n">
        <f aca="false">IF(G21+D21=0,0,K21*$B$8)</f>
        <v>0</v>
      </c>
      <c r="N21" s="18" t="n">
        <f aca="false">IF(G21+D21=0,0,MAX(0,H21-M21))</f>
        <v>0</v>
      </c>
      <c r="O21" s="18" t="n">
        <f aca="false">IF(G21+D21=0,0,MAX(0,M21-H21))</f>
        <v>0</v>
      </c>
      <c r="P21" s="17" t="n">
        <f aca="false">IF(AND(G21+D21&gt;0,K21&gt;0,H21&lt;M21),$B$3+H21/K21,0)</f>
        <v>0</v>
      </c>
      <c r="Q21" s="15" t="n">
        <f aca="false">IF(G21+D21=0,0,IF(G21&gt;0,(D21+MIN(H21,M21))/G21,0))</f>
        <v>0</v>
      </c>
      <c r="R21" s="19" t="n">
        <f aca="false">N21*E21</f>
        <v>0</v>
      </c>
      <c r="S21" s="19" t="n">
        <f aca="false">O21*(F21-E21)</f>
        <v>0</v>
      </c>
      <c r="T21" s="17" t="n">
        <f aca="false">IF(G21+D21=0,0,IF($B$8&gt;0,H21/$B$8,0))</f>
        <v>0</v>
      </c>
      <c r="U21" s="20" t="n">
        <f aca="false">IF(AND(G21+D21&gt;0,K21&gt;0),T21/K21-1,0)</f>
        <v>0</v>
      </c>
      <c r="V21" s="15" t="n">
        <f aca="false">IF(F21&gt;0,(F21-E21)/F21,0)</f>
        <v>0</v>
      </c>
      <c r="W21" s="20" t="n">
        <f aca="false">IF(AND(G21+D21&gt;0,V21&gt;$B$7,$B$7&gt;0),V21/(V21-$B$7)-1,0)</f>
        <v>0</v>
      </c>
      <c r="X21" s="21" t="str">
        <f aca="false">IF(G21+D21=0,"",IF(O21&gt;0,"Stockout risk",IF(AND(H21&gt;0,N21/H21&gt;0.25),"Overstocked","On track")))</f>
        <v/>
      </c>
    </row>
    <row r="22" customFormat="false" ht="15" hidden="false" customHeight="false" outlineLevel="0" collapsed="false">
      <c r="A22" s="12"/>
      <c r="B22" s="12"/>
      <c r="C22" s="12"/>
      <c r="D22" s="12"/>
      <c r="E22" s="13"/>
      <c r="F22" s="13"/>
      <c r="G22" s="14" t="n">
        <f aca="false">B22+C22</f>
        <v>0</v>
      </c>
      <c r="H22" s="14" t="n">
        <f aca="false">MAX(0,G22-D22)</f>
        <v>0</v>
      </c>
      <c r="I22" s="15" t="n">
        <f aca="false">IF(G22+D22=0,0,IF(G22&gt;0,D22/G22,0))</f>
        <v>0</v>
      </c>
      <c r="J22" s="16" t="n">
        <f aca="false">IF(G22+D22=0,0,I22-$B$6)</f>
        <v>0</v>
      </c>
      <c r="K22" s="17" t="n">
        <f aca="false">IF(G22+D22=0,0,D22/MAX(0.1,$B$3))</f>
        <v>0</v>
      </c>
      <c r="L22" s="17" t="n">
        <f aca="false">IF(AND(G22+D22&gt;0,K22&gt;0),H22/K22,0)</f>
        <v>0</v>
      </c>
      <c r="M22" s="18" t="n">
        <f aca="false">IF(G22+D22=0,0,K22*$B$8)</f>
        <v>0</v>
      </c>
      <c r="N22" s="18" t="n">
        <f aca="false">IF(G22+D22=0,0,MAX(0,H22-M22))</f>
        <v>0</v>
      </c>
      <c r="O22" s="18" t="n">
        <f aca="false">IF(G22+D22=0,0,MAX(0,M22-H22))</f>
        <v>0</v>
      </c>
      <c r="P22" s="17" t="n">
        <f aca="false">IF(AND(G22+D22&gt;0,K22&gt;0,H22&lt;M22),$B$3+H22/K22,0)</f>
        <v>0</v>
      </c>
      <c r="Q22" s="15" t="n">
        <f aca="false">IF(G22+D22=0,0,IF(G22&gt;0,(D22+MIN(H22,M22))/G22,0))</f>
        <v>0</v>
      </c>
      <c r="R22" s="19" t="n">
        <f aca="false">N22*E22</f>
        <v>0</v>
      </c>
      <c r="S22" s="19" t="n">
        <f aca="false">O22*(F22-E22)</f>
        <v>0</v>
      </c>
      <c r="T22" s="17" t="n">
        <f aca="false">IF(G22+D22=0,0,IF($B$8&gt;0,H22/$B$8,0))</f>
        <v>0</v>
      </c>
      <c r="U22" s="20" t="n">
        <f aca="false">IF(AND(G22+D22&gt;0,K22&gt;0),T22/K22-1,0)</f>
        <v>0</v>
      </c>
      <c r="V22" s="15" t="n">
        <f aca="false">IF(F22&gt;0,(F22-E22)/F22,0)</f>
        <v>0</v>
      </c>
      <c r="W22" s="20" t="n">
        <f aca="false">IF(AND(G22+D22&gt;0,V22&gt;$B$7,$B$7&gt;0),V22/(V22-$B$7)-1,0)</f>
        <v>0</v>
      </c>
      <c r="X22" s="21" t="str">
        <f aca="false">IF(G22+D22=0,"",IF(O22&gt;0,"Stockout risk",IF(AND(H22&gt;0,N22/H22&gt;0.25),"Overstocked","On track")))</f>
        <v/>
      </c>
    </row>
    <row r="23" customFormat="false" ht="15" hidden="false" customHeight="false" outlineLevel="0" collapsed="false">
      <c r="A23" s="12"/>
      <c r="B23" s="12"/>
      <c r="C23" s="12"/>
      <c r="D23" s="12"/>
      <c r="E23" s="13"/>
      <c r="F23" s="13"/>
      <c r="G23" s="14" t="n">
        <f aca="false">B23+C23</f>
        <v>0</v>
      </c>
      <c r="H23" s="14" t="n">
        <f aca="false">MAX(0,G23-D23)</f>
        <v>0</v>
      </c>
      <c r="I23" s="15" t="n">
        <f aca="false">IF(G23+D23=0,0,IF(G23&gt;0,D23/G23,0))</f>
        <v>0</v>
      </c>
      <c r="J23" s="16" t="n">
        <f aca="false">IF(G23+D23=0,0,I23-$B$6)</f>
        <v>0</v>
      </c>
      <c r="K23" s="17" t="n">
        <f aca="false">IF(G23+D23=0,0,D23/MAX(0.1,$B$3))</f>
        <v>0</v>
      </c>
      <c r="L23" s="17" t="n">
        <f aca="false">IF(AND(G23+D23&gt;0,K23&gt;0),H23/K23,0)</f>
        <v>0</v>
      </c>
      <c r="M23" s="18" t="n">
        <f aca="false">IF(G23+D23=0,0,K23*$B$8)</f>
        <v>0</v>
      </c>
      <c r="N23" s="18" t="n">
        <f aca="false">IF(G23+D23=0,0,MAX(0,H23-M23))</f>
        <v>0</v>
      </c>
      <c r="O23" s="18" t="n">
        <f aca="false">IF(G23+D23=0,0,MAX(0,M23-H23))</f>
        <v>0</v>
      </c>
      <c r="P23" s="17" t="n">
        <f aca="false">IF(AND(G23+D23&gt;0,K23&gt;0,H23&lt;M23),$B$3+H23/K23,0)</f>
        <v>0</v>
      </c>
      <c r="Q23" s="15" t="n">
        <f aca="false">IF(G23+D23=0,0,IF(G23&gt;0,(D23+MIN(H23,M23))/G23,0))</f>
        <v>0</v>
      </c>
      <c r="R23" s="19" t="n">
        <f aca="false">N23*E23</f>
        <v>0</v>
      </c>
      <c r="S23" s="19" t="n">
        <f aca="false">O23*(F23-E23)</f>
        <v>0</v>
      </c>
      <c r="T23" s="17" t="n">
        <f aca="false">IF(G23+D23=0,0,IF($B$8&gt;0,H23/$B$8,0))</f>
        <v>0</v>
      </c>
      <c r="U23" s="20" t="n">
        <f aca="false">IF(AND(G23+D23&gt;0,K23&gt;0),T23/K23-1,0)</f>
        <v>0</v>
      </c>
      <c r="V23" s="15" t="n">
        <f aca="false">IF(F23&gt;0,(F23-E23)/F23,0)</f>
        <v>0</v>
      </c>
      <c r="W23" s="20" t="n">
        <f aca="false">IF(AND(G23+D23&gt;0,V23&gt;$B$7,$B$7&gt;0),V23/(V23-$B$7)-1,0)</f>
        <v>0</v>
      </c>
      <c r="X23" s="21" t="str">
        <f aca="false">IF(G23+D23=0,"",IF(O23&gt;0,"Stockout risk",IF(AND(H23&gt;0,N23/H23&gt;0.25),"Overstocked","On track")))</f>
        <v/>
      </c>
    </row>
    <row r="24" customFormat="false" ht="15" hidden="false" customHeight="false" outlineLevel="0" collapsed="false">
      <c r="A24" s="12"/>
      <c r="B24" s="12"/>
      <c r="C24" s="12"/>
      <c r="D24" s="12"/>
      <c r="E24" s="13"/>
      <c r="F24" s="13"/>
      <c r="G24" s="14" t="n">
        <f aca="false">B24+C24</f>
        <v>0</v>
      </c>
      <c r="H24" s="14" t="n">
        <f aca="false">MAX(0,G24-D24)</f>
        <v>0</v>
      </c>
      <c r="I24" s="15" t="n">
        <f aca="false">IF(G24+D24=0,0,IF(G24&gt;0,D24/G24,0))</f>
        <v>0</v>
      </c>
      <c r="J24" s="16" t="n">
        <f aca="false">IF(G24+D24=0,0,I24-$B$6)</f>
        <v>0</v>
      </c>
      <c r="K24" s="17" t="n">
        <f aca="false">IF(G24+D24=0,0,D24/MAX(0.1,$B$3))</f>
        <v>0</v>
      </c>
      <c r="L24" s="17" t="n">
        <f aca="false">IF(AND(G24+D24&gt;0,K24&gt;0),H24/K24,0)</f>
        <v>0</v>
      </c>
      <c r="M24" s="18" t="n">
        <f aca="false">IF(G24+D24=0,0,K24*$B$8)</f>
        <v>0</v>
      </c>
      <c r="N24" s="18" t="n">
        <f aca="false">IF(G24+D24=0,0,MAX(0,H24-M24))</f>
        <v>0</v>
      </c>
      <c r="O24" s="18" t="n">
        <f aca="false">IF(G24+D24=0,0,MAX(0,M24-H24))</f>
        <v>0</v>
      </c>
      <c r="P24" s="17" t="n">
        <f aca="false">IF(AND(G24+D24&gt;0,K24&gt;0,H24&lt;M24),$B$3+H24/K24,0)</f>
        <v>0</v>
      </c>
      <c r="Q24" s="15" t="n">
        <f aca="false">IF(G24+D24=0,0,IF(G24&gt;0,(D24+MIN(H24,M24))/G24,0))</f>
        <v>0</v>
      </c>
      <c r="R24" s="19" t="n">
        <f aca="false">N24*E24</f>
        <v>0</v>
      </c>
      <c r="S24" s="19" t="n">
        <f aca="false">O24*(F24-E24)</f>
        <v>0</v>
      </c>
      <c r="T24" s="17" t="n">
        <f aca="false">IF(G24+D24=0,0,IF($B$8&gt;0,H24/$B$8,0))</f>
        <v>0</v>
      </c>
      <c r="U24" s="20" t="n">
        <f aca="false">IF(AND(G24+D24&gt;0,K24&gt;0),T24/K24-1,0)</f>
        <v>0</v>
      </c>
      <c r="V24" s="15" t="n">
        <f aca="false">IF(F24&gt;0,(F24-E24)/F24,0)</f>
        <v>0</v>
      </c>
      <c r="W24" s="20" t="n">
        <f aca="false">IF(AND(G24+D24&gt;0,V24&gt;$B$7,$B$7&gt;0),V24/(V24-$B$7)-1,0)</f>
        <v>0</v>
      </c>
      <c r="X24" s="21" t="str">
        <f aca="false">IF(G24+D24=0,"",IF(O24&gt;0,"Stockout risk",IF(AND(H24&gt;0,N24/H24&gt;0.25),"Overstocked","On track")))</f>
        <v/>
      </c>
    </row>
    <row r="25" customFormat="false" ht="15" hidden="false" customHeight="false" outlineLevel="0" collapsed="false">
      <c r="A25" s="12"/>
      <c r="B25" s="12"/>
      <c r="C25" s="12"/>
      <c r="D25" s="12"/>
      <c r="E25" s="13"/>
      <c r="F25" s="13"/>
      <c r="G25" s="14" t="n">
        <f aca="false">B25+C25</f>
        <v>0</v>
      </c>
      <c r="H25" s="14" t="n">
        <f aca="false">MAX(0,G25-D25)</f>
        <v>0</v>
      </c>
      <c r="I25" s="15" t="n">
        <f aca="false">IF(G25+D25=0,0,IF(G25&gt;0,D25/G25,0))</f>
        <v>0</v>
      </c>
      <c r="J25" s="16" t="n">
        <f aca="false">IF(G25+D25=0,0,I25-$B$6)</f>
        <v>0</v>
      </c>
      <c r="K25" s="17" t="n">
        <f aca="false">IF(G25+D25=0,0,D25/MAX(0.1,$B$3))</f>
        <v>0</v>
      </c>
      <c r="L25" s="17" t="n">
        <f aca="false">IF(AND(G25+D25&gt;0,K25&gt;0),H25/K25,0)</f>
        <v>0</v>
      </c>
      <c r="M25" s="18" t="n">
        <f aca="false">IF(G25+D25=0,0,K25*$B$8)</f>
        <v>0</v>
      </c>
      <c r="N25" s="18" t="n">
        <f aca="false">IF(G25+D25=0,0,MAX(0,H25-M25))</f>
        <v>0</v>
      </c>
      <c r="O25" s="18" t="n">
        <f aca="false">IF(G25+D25=0,0,MAX(0,M25-H25))</f>
        <v>0</v>
      </c>
      <c r="P25" s="17" t="n">
        <f aca="false">IF(AND(G25+D25&gt;0,K25&gt;0,H25&lt;M25),$B$3+H25/K25,0)</f>
        <v>0</v>
      </c>
      <c r="Q25" s="15" t="n">
        <f aca="false">IF(G25+D25=0,0,IF(G25&gt;0,(D25+MIN(H25,M25))/G25,0))</f>
        <v>0</v>
      </c>
      <c r="R25" s="19" t="n">
        <f aca="false">N25*E25</f>
        <v>0</v>
      </c>
      <c r="S25" s="19" t="n">
        <f aca="false">O25*(F25-E25)</f>
        <v>0</v>
      </c>
      <c r="T25" s="17" t="n">
        <f aca="false">IF(G25+D25=0,0,IF($B$8&gt;0,H25/$B$8,0))</f>
        <v>0</v>
      </c>
      <c r="U25" s="20" t="n">
        <f aca="false">IF(AND(G25+D25&gt;0,K25&gt;0),T25/K25-1,0)</f>
        <v>0</v>
      </c>
      <c r="V25" s="15" t="n">
        <f aca="false">IF(F25&gt;0,(F25-E25)/F25,0)</f>
        <v>0</v>
      </c>
      <c r="W25" s="20" t="n">
        <f aca="false">IF(AND(G25+D25&gt;0,V25&gt;$B$7,$B$7&gt;0),V25/(V25-$B$7)-1,0)</f>
        <v>0</v>
      </c>
      <c r="X25" s="21" t="str">
        <f aca="false">IF(G25+D25=0,"",IF(O25&gt;0,"Stockout risk",IF(AND(H25&gt;0,N25/H25&gt;0.25),"Overstocked","On track")))</f>
        <v/>
      </c>
    </row>
    <row r="26" customFormat="false" ht="15" hidden="false" customHeight="false" outlineLevel="0" collapsed="false">
      <c r="A26" s="12"/>
      <c r="B26" s="12"/>
      <c r="C26" s="12"/>
      <c r="D26" s="12"/>
      <c r="E26" s="13"/>
      <c r="F26" s="13"/>
      <c r="G26" s="14" t="n">
        <f aca="false">B26+C26</f>
        <v>0</v>
      </c>
      <c r="H26" s="14" t="n">
        <f aca="false">MAX(0,G26-D26)</f>
        <v>0</v>
      </c>
      <c r="I26" s="15" t="n">
        <f aca="false">IF(G26+D26=0,0,IF(G26&gt;0,D26/G26,0))</f>
        <v>0</v>
      </c>
      <c r="J26" s="16" t="n">
        <f aca="false">IF(G26+D26=0,0,I26-$B$6)</f>
        <v>0</v>
      </c>
      <c r="K26" s="17" t="n">
        <f aca="false">IF(G26+D26=0,0,D26/MAX(0.1,$B$3))</f>
        <v>0</v>
      </c>
      <c r="L26" s="17" t="n">
        <f aca="false">IF(AND(G26+D26&gt;0,K26&gt;0),H26/K26,0)</f>
        <v>0</v>
      </c>
      <c r="M26" s="18" t="n">
        <f aca="false">IF(G26+D26=0,0,K26*$B$8)</f>
        <v>0</v>
      </c>
      <c r="N26" s="18" t="n">
        <f aca="false">IF(G26+D26=0,0,MAX(0,H26-M26))</f>
        <v>0</v>
      </c>
      <c r="O26" s="18" t="n">
        <f aca="false">IF(G26+D26=0,0,MAX(0,M26-H26))</f>
        <v>0</v>
      </c>
      <c r="P26" s="17" t="n">
        <f aca="false">IF(AND(G26+D26&gt;0,K26&gt;0,H26&lt;M26),$B$3+H26/K26,0)</f>
        <v>0</v>
      </c>
      <c r="Q26" s="15" t="n">
        <f aca="false">IF(G26+D26=0,0,IF(G26&gt;0,(D26+MIN(H26,M26))/G26,0))</f>
        <v>0</v>
      </c>
      <c r="R26" s="19" t="n">
        <f aca="false">N26*E26</f>
        <v>0</v>
      </c>
      <c r="S26" s="19" t="n">
        <f aca="false">O26*(F26-E26)</f>
        <v>0</v>
      </c>
      <c r="T26" s="17" t="n">
        <f aca="false">IF(G26+D26=0,0,IF($B$8&gt;0,H26/$B$8,0))</f>
        <v>0</v>
      </c>
      <c r="U26" s="20" t="n">
        <f aca="false">IF(AND(G26+D26&gt;0,K26&gt;0),T26/K26-1,0)</f>
        <v>0</v>
      </c>
      <c r="V26" s="15" t="n">
        <f aca="false">IF(F26&gt;0,(F26-E26)/F26,0)</f>
        <v>0</v>
      </c>
      <c r="W26" s="20" t="n">
        <f aca="false">IF(AND(G26+D26&gt;0,V26&gt;$B$7,$B$7&gt;0),V26/(V26-$B$7)-1,0)</f>
        <v>0</v>
      </c>
      <c r="X26" s="21" t="str">
        <f aca="false">IF(G26+D26=0,"",IF(O26&gt;0,"Stockout risk",IF(AND(H26&gt;0,N26/H26&gt;0.25),"Overstocked","On track")))</f>
        <v/>
      </c>
    </row>
    <row r="27" customFormat="false" ht="15" hidden="false" customHeight="false" outlineLevel="0" collapsed="false">
      <c r="A27" s="12"/>
      <c r="B27" s="12"/>
      <c r="C27" s="12"/>
      <c r="D27" s="12"/>
      <c r="E27" s="13"/>
      <c r="F27" s="13"/>
      <c r="G27" s="14" t="n">
        <f aca="false">B27+C27</f>
        <v>0</v>
      </c>
      <c r="H27" s="14" t="n">
        <f aca="false">MAX(0,G27-D27)</f>
        <v>0</v>
      </c>
      <c r="I27" s="15" t="n">
        <f aca="false">IF(G27+D27=0,0,IF(G27&gt;0,D27/G27,0))</f>
        <v>0</v>
      </c>
      <c r="J27" s="16" t="n">
        <f aca="false">IF(G27+D27=0,0,I27-$B$6)</f>
        <v>0</v>
      </c>
      <c r="K27" s="17" t="n">
        <f aca="false">IF(G27+D27=0,0,D27/MAX(0.1,$B$3))</f>
        <v>0</v>
      </c>
      <c r="L27" s="17" t="n">
        <f aca="false">IF(AND(G27+D27&gt;0,K27&gt;0),H27/K27,0)</f>
        <v>0</v>
      </c>
      <c r="M27" s="18" t="n">
        <f aca="false">IF(G27+D27=0,0,K27*$B$8)</f>
        <v>0</v>
      </c>
      <c r="N27" s="18" t="n">
        <f aca="false">IF(G27+D27=0,0,MAX(0,H27-M27))</f>
        <v>0</v>
      </c>
      <c r="O27" s="18" t="n">
        <f aca="false">IF(G27+D27=0,0,MAX(0,M27-H27))</f>
        <v>0</v>
      </c>
      <c r="P27" s="17" t="n">
        <f aca="false">IF(AND(G27+D27&gt;0,K27&gt;0,H27&lt;M27),$B$3+H27/K27,0)</f>
        <v>0</v>
      </c>
      <c r="Q27" s="15" t="n">
        <f aca="false">IF(G27+D27=0,0,IF(G27&gt;0,(D27+MIN(H27,M27))/G27,0))</f>
        <v>0</v>
      </c>
      <c r="R27" s="19" t="n">
        <f aca="false">N27*E27</f>
        <v>0</v>
      </c>
      <c r="S27" s="19" t="n">
        <f aca="false">O27*(F27-E27)</f>
        <v>0</v>
      </c>
      <c r="T27" s="17" t="n">
        <f aca="false">IF(G27+D27=0,0,IF($B$8&gt;0,H27/$B$8,0))</f>
        <v>0</v>
      </c>
      <c r="U27" s="20" t="n">
        <f aca="false">IF(AND(G27+D27&gt;0,K27&gt;0),T27/K27-1,0)</f>
        <v>0</v>
      </c>
      <c r="V27" s="15" t="n">
        <f aca="false">IF(F27&gt;0,(F27-E27)/F27,0)</f>
        <v>0</v>
      </c>
      <c r="W27" s="20" t="n">
        <f aca="false">IF(AND(G27+D27&gt;0,V27&gt;$B$7,$B$7&gt;0),V27/(V27-$B$7)-1,0)</f>
        <v>0</v>
      </c>
      <c r="X27" s="21" t="str">
        <f aca="false">IF(G27+D27=0,"",IF(O27&gt;0,"Stockout risk",IF(AND(H27&gt;0,N27/H27&gt;0.25),"Overstocked","On track")))</f>
        <v/>
      </c>
    </row>
    <row r="28" customFormat="false" ht="15" hidden="false" customHeight="false" outlineLevel="0" collapsed="false">
      <c r="A28" s="12"/>
      <c r="B28" s="12"/>
      <c r="C28" s="12"/>
      <c r="D28" s="12"/>
      <c r="E28" s="13"/>
      <c r="F28" s="13"/>
      <c r="G28" s="14" t="n">
        <f aca="false">B28+C28</f>
        <v>0</v>
      </c>
      <c r="H28" s="14" t="n">
        <f aca="false">MAX(0,G28-D28)</f>
        <v>0</v>
      </c>
      <c r="I28" s="15" t="n">
        <f aca="false">IF(G28+D28=0,0,IF(G28&gt;0,D28/G28,0))</f>
        <v>0</v>
      </c>
      <c r="J28" s="16" t="n">
        <f aca="false">IF(G28+D28=0,0,I28-$B$6)</f>
        <v>0</v>
      </c>
      <c r="K28" s="17" t="n">
        <f aca="false">IF(G28+D28=0,0,D28/MAX(0.1,$B$3))</f>
        <v>0</v>
      </c>
      <c r="L28" s="17" t="n">
        <f aca="false">IF(AND(G28+D28&gt;0,K28&gt;0),H28/K28,0)</f>
        <v>0</v>
      </c>
      <c r="M28" s="18" t="n">
        <f aca="false">IF(G28+D28=0,0,K28*$B$8)</f>
        <v>0</v>
      </c>
      <c r="N28" s="18" t="n">
        <f aca="false">IF(G28+D28=0,0,MAX(0,H28-M28))</f>
        <v>0</v>
      </c>
      <c r="O28" s="18" t="n">
        <f aca="false">IF(G28+D28=0,0,MAX(0,M28-H28))</f>
        <v>0</v>
      </c>
      <c r="P28" s="17" t="n">
        <f aca="false">IF(AND(G28+D28&gt;0,K28&gt;0,H28&lt;M28),$B$3+H28/K28,0)</f>
        <v>0</v>
      </c>
      <c r="Q28" s="15" t="n">
        <f aca="false">IF(G28+D28=0,0,IF(G28&gt;0,(D28+MIN(H28,M28))/G28,0))</f>
        <v>0</v>
      </c>
      <c r="R28" s="19" t="n">
        <f aca="false">N28*E28</f>
        <v>0</v>
      </c>
      <c r="S28" s="19" t="n">
        <f aca="false">O28*(F28-E28)</f>
        <v>0</v>
      </c>
      <c r="T28" s="17" t="n">
        <f aca="false">IF(G28+D28=0,0,IF($B$8&gt;0,H28/$B$8,0))</f>
        <v>0</v>
      </c>
      <c r="U28" s="20" t="n">
        <f aca="false">IF(AND(G28+D28&gt;0,K28&gt;0),T28/K28-1,0)</f>
        <v>0</v>
      </c>
      <c r="V28" s="15" t="n">
        <f aca="false">IF(F28&gt;0,(F28-E28)/F28,0)</f>
        <v>0</v>
      </c>
      <c r="W28" s="20" t="n">
        <f aca="false">IF(AND(G28+D28&gt;0,V28&gt;$B$7,$B$7&gt;0),V28/(V28-$B$7)-1,0)</f>
        <v>0</v>
      </c>
      <c r="X28" s="21" t="str">
        <f aca="false">IF(G28+D28=0,"",IF(O28&gt;0,"Stockout risk",IF(AND(H28&gt;0,N28/H28&gt;0.25),"Overstocked","On track")))</f>
        <v/>
      </c>
    </row>
    <row r="29" customFormat="false" ht="15" hidden="false" customHeight="false" outlineLevel="0" collapsed="false">
      <c r="A29" s="12"/>
      <c r="B29" s="12"/>
      <c r="C29" s="12"/>
      <c r="D29" s="12"/>
      <c r="E29" s="13"/>
      <c r="F29" s="13"/>
      <c r="G29" s="14" t="n">
        <f aca="false">B29+C29</f>
        <v>0</v>
      </c>
      <c r="H29" s="14" t="n">
        <f aca="false">MAX(0,G29-D29)</f>
        <v>0</v>
      </c>
      <c r="I29" s="15" t="n">
        <f aca="false">IF(G29+D29=0,0,IF(G29&gt;0,D29/G29,0))</f>
        <v>0</v>
      </c>
      <c r="J29" s="16" t="n">
        <f aca="false">IF(G29+D29=0,0,I29-$B$6)</f>
        <v>0</v>
      </c>
      <c r="K29" s="17" t="n">
        <f aca="false">IF(G29+D29=0,0,D29/MAX(0.1,$B$3))</f>
        <v>0</v>
      </c>
      <c r="L29" s="17" t="n">
        <f aca="false">IF(AND(G29+D29&gt;0,K29&gt;0),H29/K29,0)</f>
        <v>0</v>
      </c>
      <c r="M29" s="18" t="n">
        <f aca="false">IF(G29+D29=0,0,K29*$B$8)</f>
        <v>0</v>
      </c>
      <c r="N29" s="18" t="n">
        <f aca="false">IF(G29+D29=0,0,MAX(0,H29-M29))</f>
        <v>0</v>
      </c>
      <c r="O29" s="18" t="n">
        <f aca="false">IF(G29+D29=0,0,MAX(0,M29-H29))</f>
        <v>0</v>
      </c>
      <c r="P29" s="17" t="n">
        <f aca="false">IF(AND(G29+D29&gt;0,K29&gt;0,H29&lt;M29),$B$3+H29/K29,0)</f>
        <v>0</v>
      </c>
      <c r="Q29" s="15" t="n">
        <f aca="false">IF(G29+D29=0,0,IF(G29&gt;0,(D29+MIN(H29,M29))/G29,0))</f>
        <v>0</v>
      </c>
      <c r="R29" s="19" t="n">
        <f aca="false">N29*E29</f>
        <v>0</v>
      </c>
      <c r="S29" s="19" t="n">
        <f aca="false">O29*(F29-E29)</f>
        <v>0</v>
      </c>
      <c r="T29" s="17" t="n">
        <f aca="false">IF(G29+D29=0,0,IF($B$8&gt;0,H29/$B$8,0))</f>
        <v>0</v>
      </c>
      <c r="U29" s="20" t="n">
        <f aca="false">IF(AND(G29+D29&gt;0,K29&gt;0),T29/K29-1,0)</f>
        <v>0</v>
      </c>
      <c r="V29" s="15" t="n">
        <f aca="false">IF(F29&gt;0,(F29-E29)/F29,0)</f>
        <v>0</v>
      </c>
      <c r="W29" s="20" t="n">
        <f aca="false">IF(AND(G29+D29&gt;0,V29&gt;$B$7,$B$7&gt;0),V29/(V29-$B$7)-1,0)</f>
        <v>0</v>
      </c>
      <c r="X29" s="21" t="str">
        <f aca="false">IF(G29+D29=0,"",IF(O29&gt;0,"Stockout risk",IF(AND(H29&gt;0,N29/H29&gt;0.25),"Overstocked","On track")))</f>
        <v/>
      </c>
    </row>
    <row r="30" customFormat="false" ht="15" hidden="false" customHeight="false" outlineLevel="0" collapsed="false">
      <c r="A30" s="12"/>
      <c r="B30" s="12"/>
      <c r="C30" s="12"/>
      <c r="D30" s="12"/>
      <c r="E30" s="13"/>
      <c r="F30" s="13"/>
      <c r="G30" s="14" t="n">
        <f aca="false">B30+C30</f>
        <v>0</v>
      </c>
      <c r="H30" s="14" t="n">
        <f aca="false">MAX(0,G30-D30)</f>
        <v>0</v>
      </c>
      <c r="I30" s="15" t="n">
        <f aca="false">IF(G30+D30=0,0,IF(G30&gt;0,D30/G30,0))</f>
        <v>0</v>
      </c>
      <c r="J30" s="16" t="n">
        <f aca="false">IF(G30+D30=0,0,I30-$B$6)</f>
        <v>0</v>
      </c>
      <c r="K30" s="17" t="n">
        <f aca="false">IF(G30+D30=0,0,D30/MAX(0.1,$B$3))</f>
        <v>0</v>
      </c>
      <c r="L30" s="17" t="n">
        <f aca="false">IF(AND(G30+D30&gt;0,K30&gt;0),H30/K30,0)</f>
        <v>0</v>
      </c>
      <c r="M30" s="18" t="n">
        <f aca="false">IF(G30+D30=0,0,K30*$B$8)</f>
        <v>0</v>
      </c>
      <c r="N30" s="18" t="n">
        <f aca="false">IF(G30+D30=0,0,MAX(0,H30-M30))</f>
        <v>0</v>
      </c>
      <c r="O30" s="18" t="n">
        <f aca="false">IF(G30+D30=0,0,MAX(0,M30-H30))</f>
        <v>0</v>
      </c>
      <c r="P30" s="17" t="n">
        <f aca="false">IF(AND(G30+D30&gt;0,K30&gt;0,H30&lt;M30),$B$3+H30/K30,0)</f>
        <v>0</v>
      </c>
      <c r="Q30" s="15" t="n">
        <f aca="false">IF(G30+D30=0,0,IF(G30&gt;0,(D30+MIN(H30,M30))/G30,0))</f>
        <v>0</v>
      </c>
      <c r="R30" s="19" t="n">
        <f aca="false">N30*E30</f>
        <v>0</v>
      </c>
      <c r="S30" s="19" t="n">
        <f aca="false">O30*(F30-E30)</f>
        <v>0</v>
      </c>
      <c r="T30" s="17" t="n">
        <f aca="false">IF(G30+D30=0,0,IF($B$8&gt;0,H30/$B$8,0))</f>
        <v>0</v>
      </c>
      <c r="U30" s="20" t="n">
        <f aca="false">IF(AND(G30+D30&gt;0,K30&gt;0),T30/K30-1,0)</f>
        <v>0</v>
      </c>
      <c r="V30" s="15" t="n">
        <f aca="false">IF(F30&gt;0,(F30-E30)/F30,0)</f>
        <v>0</v>
      </c>
      <c r="W30" s="20" t="n">
        <f aca="false">IF(AND(G30+D30&gt;0,V30&gt;$B$7,$B$7&gt;0),V30/(V30-$B$7)-1,0)</f>
        <v>0</v>
      </c>
      <c r="X30" s="21" t="str">
        <f aca="false">IF(G30+D30=0,"",IF(O30&gt;0,"Stockout risk",IF(AND(H30&gt;0,N30/H30&gt;0.25),"Overstocked","On track")))</f>
        <v/>
      </c>
    </row>
    <row r="31" customFormat="false" ht="15" hidden="false" customHeight="false" outlineLevel="0" collapsed="false">
      <c r="A31" s="12"/>
      <c r="B31" s="12"/>
      <c r="C31" s="12"/>
      <c r="D31" s="12"/>
      <c r="E31" s="13"/>
      <c r="F31" s="13"/>
      <c r="G31" s="14" t="n">
        <f aca="false">B31+C31</f>
        <v>0</v>
      </c>
      <c r="H31" s="14" t="n">
        <f aca="false">MAX(0,G31-D31)</f>
        <v>0</v>
      </c>
      <c r="I31" s="15" t="n">
        <f aca="false">IF(G31+D31=0,0,IF(G31&gt;0,D31/G31,0))</f>
        <v>0</v>
      </c>
      <c r="J31" s="16" t="n">
        <f aca="false">IF(G31+D31=0,0,I31-$B$6)</f>
        <v>0</v>
      </c>
      <c r="K31" s="17" t="n">
        <f aca="false">IF(G31+D31=0,0,D31/MAX(0.1,$B$3))</f>
        <v>0</v>
      </c>
      <c r="L31" s="17" t="n">
        <f aca="false">IF(AND(G31+D31&gt;0,K31&gt;0),H31/K31,0)</f>
        <v>0</v>
      </c>
      <c r="M31" s="18" t="n">
        <f aca="false">IF(G31+D31=0,0,K31*$B$8)</f>
        <v>0</v>
      </c>
      <c r="N31" s="18" t="n">
        <f aca="false">IF(G31+D31=0,0,MAX(0,H31-M31))</f>
        <v>0</v>
      </c>
      <c r="O31" s="18" t="n">
        <f aca="false">IF(G31+D31=0,0,MAX(0,M31-H31))</f>
        <v>0</v>
      </c>
      <c r="P31" s="17" t="n">
        <f aca="false">IF(AND(G31+D31&gt;0,K31&gt;0,H31&lt;M31),$B$3+H31/K31,0)</f>
        <v>0</v>
      </c>
      <c r="Q31" s="15" t="n">
        <f aca="false">IF(G31+D31=0,0,IF(G31&gt;0,(D31+MIN(H31,M31))/G31,0))</f>
        <v>0</v>
      </c>
      <c r="R31" s="19" t="n">
        <f aca="false">N31*E31</f>
        <v>0</v>
      </c>
      <c r="S31" s="19" t="n">
        <f aca="false">O31*(F31-E31)</f>
        <v>0</v>
      </c>
      <c r="T31" s="17" t="n">
        <f aca="false">IF(G31+D31=0,0,IF($B$8&gt;0,H31/$B$8,0))</f>
        <v>0</v>
      </c>
      <c r="U31" s="20" t="n">
        <f aca="false">IF(AND(G31+D31&gt;0,K31&gt;0),T31/K31-1,0)</f>
        <v>0</v>
      </c>
      <c r="V31" s="15" t="n">
        <f aca="false">IF(F31&gt;0,(F31-E31)/F31,0)</f>
        <v>0</v>
      </c>
      <c r="W31" s="20" t="n">
        <f aca="false">IF(AND(G31+D31&gt;0,V31&gt;$B$7,$B$7&gt;0),V31/(V31-$B$7)-1,0)</f>
        <v>0</v>
      </c>
      <c r="X31" s="21" t="str">
        <f aca="false">IF(G31+D31=0,"",IF(O31&gt;0,"Stockout risk",IF(AND(H31&gt;0,N31/H31&gt;0.25),"Overstocked","On track")))</f>
        <v/>
      </c>
    </row>
    <row r="34" customFormat="false" ht="15" hidden="false" customHeight="false" outlineLevel="0" collapsed="false">
      <c r="A34" s="3" t="s">
        <v>56</v>
      </c>
      <c r="B34" s="22"/>
    </row>
    <row r="35" customFormat="false" ht="15" hidden="false" customHeight="false" outlineLevel="0" collapsed="false">
      <c r="A35" s="7" t="s">
        <v>28</v>
      </c>
      <c r="B35" s="14" t="n">
        <f aca="false">SUM(B12:B31)</f>
        <v>130</v>
      </c>
    </row>
    <row r="36" customFormat="false" ht="15" hidden="false" customHeight="false" outlineLevel="0" collapsed="false">
      <c r="A36" s="7" t="s">
        <v>29</v>
      </c>
      <c r="B36" s="14" t="n">
        <f aca="false">SUM(C12:C31)</f>
        <v>1520</v>
      </c>
    </row>
    <row r="37" customFormat="false" ht="15" hidden="false" customHeight="false" outlineLevel="0" collapsed="false">
      <c r="A37" s="7" t="s">
        <v>57</v>
      </c>
      <c r="B37" s="14" t="n">
        <f aca="false">SUM(G12:G31)</f>
        <v>1650</v>
      </c>
    </row>
    <row r="38" customFormat="false" ht="15" hidden="false" customHeight="false" outlineLevel="0" collapsed="false">
      <c r="A38" s="7" t="s">
        <v>58</v>
      </c>
      <c r="B38" s="14" t="n">
        <f aca="false">SUM(D12:D31)</f>
        <v>1064</v>
      </c>
    </row>
    <row r="39" customFormat="false" ht="15" hidden="false" customHeight="false" outlineLevel="0" collapsed="false">
      <c r="A39" s="7" t="s">
        <v>59</v>
      </c>
      <c r="B39" s="14" t="n">
        <f aca="false">SUM(H12:H31)</f>
        <v>586</v>
      </c>
    </row>
    <row r="40" customFormat="false" ht="15" hidden="false" customHeight="false" outlineLevel="0" collapsed="false">
      <c r="A40" s="5" t="s">
        <v>60</v>
      </c>
      <c r="B40" s="23" t="n">
        <f aca="false">IF(B37&gt;0,B38/B37,0)</f>
        <v>0.644848484848485</v>
      </c>
    </row>
    <row r="41" customFormat="false" ht="15" hidden="false" customHeight="false" outlineLevel="0" collapsed="false">
      <c r="A41" s="7" t="s">
        <v>61</v>
      </c>
      <c r="B41" s="24" t="n">
        <f aca="false">IF(B36&gt;0,B38/B36,0)</f>
        <v>0.7</v>
      </c>
    </row>
    <row r="42" customFormat="false" ht="15" hidden="false" customHeight="false" outlineLevel="0" collapsed="false">
      <c r="A42" s="7" t="s">
        <v>62</v>
      </c>
      <c r="B42" s="24" t="n">
        <f aca="false">IF(B35&gt;0,B38/B35,0)</f>
        <v>8.18461538461538</v>
      </c>
    </row>
    <row r="43" customFormat="false" ht="15" hidden="false" customHeight="false" outlineLevel="0" collapsed="false">
      <c r="A43" s="7" t="s">
        <v>63</v>
      </c>
      <c r="B43" s="24" t="n">
        <f aca="false">IF(B38+B39&gt;0,B38/(B38+B39),0)</f>
        <v>0.644848484848485</v>
      </c>
    </row>
    <row r="44" customFormat="false" ht="15" hidden="false" customHeight="false" outlineLevel="0" collapsed="false">
      <c r="A44" s="7" t="s">
        <v>36</v>
      </c>
      <c r="B44" s="10" t="n">
        <f aca="false">B38/MAX(0.1,B3)</f>
        <v>177.333333333333</v>
      </c>
    </row>
    <row r="45" customFormat="false" ht="15" hidden="false" customHeight="false" outlineLevel="0" collapsed="false">
      <c r="A45" s="7" t="s">
        <v>64</v>
      </c>
      <c r="B45" s="25" t="n">
        <f aca="false">(B40-B6)*100</f>
        <v>9.48484848484848</v>
      </c>
    </row>
    <row r="46" customFormat="false" ht="15" hidden="false" customHeight="false" outlineLevel="0" collapsed="false">
      <c r="A46" s="5" t="s">
        <v>65</v>
      </c>
      <c r="B46" s="23" t="n">
        <f aca="false">IF(B37&gt;0,SUMPRODUCT(Q12:Q31,G12:G31)/B37,0)</f>
        <v>0.892929292929293</v>
      </c>
    </row>
    <row r="47" customFormat="false" ht="15" hidden="false" customHeight="false" outlineLevel="0" collapsed="false">
      <c r="A47" s="7" t="s">
        <v>66</v>
      </c>
      <c r="B47" s="26" t="n">
        <f aca="false">SUM(R12:R31)</f>
        <v>9166.66666666667</v>
      </c>
    </row>
    <row r="48" customFormat="false" ht="15" hidden="false" customHeight="false" outlineLevel="0" collapsed="false">
      <c r="A48" s="7" t="s">
        <v>67</v>
      </c>
      <c r="B48" s="26" t="n">
        <f aca="false">SUM(S12:S31)</f>
        <v>16843.3333333333</v>
      </c>
    </row>
    <row r="49" customFormat="false" ht="15" hidden="false" customHeight="false" outlineLevel="0" collapsed="false">
      <c r="A49" s="7" t="s">
        <v>68</v>
      </c>
      <c r="B49" s="26" t="n">
        <f aca="false">SUMPRODUCT(H12:H31,E12:E31)</f>
        <v>27726</v>
      </c>
    </row>
    <row r="50" customFormat="false" ht="15" hidden="false" customHeight="false" outlineLevel="0" collapsed="false">
      <c r="A50" s="7" t="s">
        <v>69</v>
      </c>
      <c r="B50" s="26" t="n">
        <f aca="false">SUMPRODUCT(H12:H31,F12:F31)</f>
        <v>71054</v>
      </c>
    </row>
    <row r="51" customFormat="false" ht="15" hidden="false" customHeight="false" outlineLevel="0" collapsed="false">
      <c r="A51" s="7" t="s">
        <v>70</v>
      </c>
      <c r="B51" s="27" t="n">
        <f aca="false">COUNTIF(X12:X31,"Stockout risk")</f>
        <v>4</v>
      </c>
    </row>
    <row r="52" customFormat="false" ht="15" hidden="false" customHeight="false" outlineLevel="0" collapsed="false">
      <c r="A52" s="7" t="s">
        <v>71</v>
      </c>
      <c r="B52" s="27" t="n">
        <f aca="false">COUNTIF(X12:X31,"Overstocked")</f>
        <v>2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2026-09-21T08:13:05Z</dcterms:created>
  <dc:creator>openpyxl</dc:creator>
  <dc:description/>
  <dc:language>en-US</dc:language>
  <cp:lastModifiedBy/>
  <dcterms:modified xsi:type="dcterms:W3CDTF">2026-09-21T08:13:05Z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