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structions" sheetId="1" state="visible" r:id="rId3"/>
    <sheet name="ROIC" sheetId="2" state="visible" r:id="rId4"/>
    <sheet name="Leverage comparison"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<sst xmlns="http://schemas.openxmlformats.org/spreadsheetml/2006/main" count="70" uniqueCount="65">
  <si>
    <t xml:space="preserve">ROIC workbook: NOPAT, invested capital, and the WACC spread</t>
  </si>
  <si>
    <t xml:space="preserve">Calcority. NOPAT, invested capital built two ways and reconciled, ROIC, EVA, a DuPont-style decomposition, the reinvestment rate a target growth rate needs, and a leverage comparison showing why ROE moves with financing and ROIC does not.</t>
  </si>
  <si>
    <t xml:space="preserve">How to use</t>
  </si>
  <si>
    <t xml:space="preserve">1</t>
  </si>
  <si>
    <t xml:space="preserve">ROIC tab: overwrite the example (continuing the EBITDA and WACC calculators' company) with your own revenue, EBIT, tax rate, and the financing and operating pieces of invested capital. Both builds should reconcile to the same figure.</t>
  </si>
  <si>
    <t xml:space="preserve">2</t>
  </si>
  <si>
    <t xml:space="preserve">The tab shows ROIC, the spread over WACC, economic value added in dollars, a NOPAT-margin-times-turnover decomposition, and the reinvestment rate a target growth rate would need given this ROIC.</t>
  </si>
  <si>
    <t xml:space="preserve">3</t>
  </si>
  <si>
    <t xml:space="preserve">Leverage tab: a standalone example, at round numbers, showing that ROIC is unaffected by the mix of debt and equity while ROE moves a great deal with it.</t>
  </si>
  <si>
    <t xml:space="preserve">Colors</t>
  </si>
  <si>
    <t xml:space="preserve">Blue on yellow = you type. Black = formula. The starting values are illustrations.</t>
  </si>
  <si>
    <t xml:space="preserve">Definitions</t>
  </si>
  <si>
    <t xml:space="preserve">NOPAT</t>
  </si>
  <si>
    <t xml:space="preserve">EBIT x (1 - tax rate): operating profit as if the company had no debt.</t>
  </si>
  <si>
    <t xml:space="preserve">Invested capital</t>
  </si>
  <si>
    <t xml:space="preserve">Debt + equity - excess cash, which should equal net working capital + net fixed assets + other operating assets.</t>
  </si>
  <si>
    <t xml:space="preserve">ROIC</t>
  </si>
  <si>
    <t xml:space="preserve">NOPAT / invested capital.</t>
  </si>
  <si>
    <t xml:space="preserve">Economic value added (EVA)</t>
  </si>
  <si>
    <t xml:space="preserve">NOPAT - (WACC x invested capital), the same information as the ROIC-WACC spread, expressed in dollars.</t>
  </si>
  <si>
    <t xml:space="preserve">Disclaimer</t>
  </si>
  <si>
    <t xml:space="preserve">Planning aid, not investment, accounting or tax advice. Treatment of leases, goodwill and excess cash are judgment calls this workbook does not make for you.</t>
  </si>
  <si>
    <t xml:space="preserve">ROIC (example values: overwrite)</t>
  </si>
  <si>
    <t xml:space="preserve">Inputs</t>
  </si>
  <si>
    <t xml:space="preserve">Revenue</t>
  </si>
  <si>
    <t xml:space="preserve">EBIT (operating income)</t>
  </si>
  <si>
    <t xml:space="preserve">Tax rate</t>
  </si>
  <si>
    <t xml:space="preserve">Interest-bearing debt</t>
  </si>
  <si>
    <t xml:space="preserve">Book equity</t>
  </si>
  <si>
    <t xml:space="preserve">Excess cash</t>
  </si>
  <si>
    <t xml:space="preserve">Net working capital</t>
  </si>
  <si>
    <t xml:space="preserve">Net PP&amp;E</t>
  </si>
  <si>
    <t xml:space="preserve">Other operating assets</t>
  </si>
  <si>
    <t xml:space="preserve">WACC</t>
  </si>
  <si>
    <t xml:space="preserve">Target growth rate to check</t>
  </si>
  <si>
    <t xml:space="preserve">Interest rate, for the ROE comparison</t>
  </si>
  <si>
    <t xml:space="preserve">Results</t>
  </si>
  <si>
    <t xml:space="preserve">Invested capital: financing build</t>
  </si>
  <si>
    <t xml:space="preserve">Invested capital: operating build</t>
  </si>
  <si>
    <t xml:space="preserve">Difference (should be zero)</t>
  </si>
  <si>
    <t xml:space="preserve">Spread over WACC</t>
  </si>
  <si>
    <t xml:space="preserve">Economic value added</t>
  </si>
  <si>
    <t xml:space="preserve">NOPAT margin</t>
  </si>
  <si>
    <t xml:space="preserve">Invested capital turnover</t>
  </si>
  <si>
    <t xml:space="preserve">ROIC from the decomposition (should match B22)</t>
  </si>
  <si>
    <t xml:space="preserve">Reinvestment rate needed for the target growth rate</t>
  </si>
  <si>
    <t xml:space="preserve">Maximum sustainable growth at 100% reinvestment</t>
  </si>
  <si>
    <t xml:space="preserve">Interest at the comparison rate</t>
  </si>
  <si>
    <t xml:space="preserve">Pretax income</t>
  </si>
  <si>
    <t xml:space="preserve">Net income estimate</t>
  </si>
  <si>
    <t xml:space="preserve">Return on equity</t>
  </si>
  <si>
    <t xml:space="preserve">Total assets estimate (invested capital + excess cash)</t>
  </si>
  <si>
    <t xml:space="preserve">Return on assets, rough estimate</t>
  </si>
  <si>
    <t xml:space="preserve">Same ROIC, very different ROE (a standalone illustration)</t>
  </si>
  <si>
    <t xml:space="preserve">Low leverage</t>
  </si>
  <si>
    <t xml:space="preserve">High leverage</t>
  </si>
  <si>
    <t xml:space="preserve">NOPAT (both companies)</t>
  </si>
  <si>
    <t xml:space="preserve">Interest rate on debt</t>
  </si>
  <si>
    <t xml:space="preserve">Equity</t>
  </si>
  <si>
    <t xml:space="preserve">Debt</t>
  </si>
  <si>
    <t xml:space="preserve">EBIT (NOPAT grossed up)</t>
  </si>
  <si>
    <t xml:space="preserve">Interest</t>
  </si>
  <si>
    <t xml:space="preserve">Net income</t>
  </si>
  <si>
    <t xml:space="preserve">ROIC (identical: financing does not change operations)</t>
  </si>
  <si>
    <t xml:space="preserve">ROE (very different: financing changes what owners keep)</t>
  </si>
</sst>
</file>

<file path=xl/styles.xml><?xml version="1.0" encoding="utf-8"?>
<styleSheet xmlns="http://schemas.openxmlformats.org/spreadsheetml/2006/main">
  <numFmts count="6">
    <numFmt numFmtId="164" formatCode="General"/>
    <numFmt numFmtId="165" formatCode="\$#,##0"/>
    <numFmt numFmtId="166" formatCode="0.0%"/>
    <numFmt numFmtId="167" formatCode="0.00%"/>
    <numFmt numFmtId="168" formatCode="\$#,##0;[RED]&quot;-$&quot;#,##0"/>
    <numFmt numFmtId="169" formatCode="0.000\×"/>
  </numFmts>
  <fonts count="10">
    <font>
      <sz val="11"/>
      <color theme="1"/>
      <name val="Calibri"/>
      <family val="2"/>
      <charset val="1"/>
    </font>
    <font>
      <sz val="10"/>
      <name val="Arial"/>
      <family val="0"/>
    </font>
    <font>
      <sz val="10"/>
      <name val="Arial"/>
      <family val="0"/>
    </font>
    <font>
      <sz val="10"/>
      <name val="Arial"/>
      <family val="0"/>
    </font>
    <font>
      <b val="true"/>
      <sz val="14"/>
      <color rgb="FF1F3864"/>
      <name val="Arial"/>
      <family val="0"/>
      <charset val="1"/>
    </font>
    <font>
      <i val="true"/>
      <sz val="10"/>
      <color rgb="FF595959"/>
      <name val="Arial"/>
      <family val="0"/>
      <charset val="1"/>
    </font>
    <font>
      <b val="true"/>
      <sz val="10"/>
      <name val="Arial"/>
      <family val="0"/>
      <charset val="1"/>
    </font>
    <font>
      <sz val="10"/>
      <name val="Arial"/>
      <family val="0"/>
      <charset val="1"/>
    </font>
    <font>
      <sz val="10"/>
      <color rgb="FF0000FF"/>
      <name val="Arial"/>
      <family val="0"/>
      <charset val="1"/>
    </font>
    <font>
      <b val="true"/>
      <sz val="10"/>
      <color rgb="FFFFFFFF"/>
      <name val="Arial"/>
      <family val="0"/>
      <charset val="1"/>
    </font>
  </fonts>
  <fills count="5">
    <fill>
      <patternFill patternType="none"/>
    </fill>
    <fill>
      <patternFill patternType="gray125"/>
    </fill>
    <fill>
      <patternFill patternType="solid">
        <fgColor rgb="FFD9E1F2"/>
        <bgColor rgb="FFCCFFFF"/>
      </patternFill>
    </fill>
    <fill>
      <patternFill patternType="solid">
        <fgColor rgb="FFFFF2CC"/>
        <bgColor rgb="FFFFFFFF"/>
      </patternFill>
    </fill>
    <fill>
      <patternFill patternType="solid">
        <fgColor rgb="FF1F3864"/>
        <bgColor rgb="FF333333"/>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2"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8" fillId="3" borderId="1" xfId="0" applyFont="true" applyBorder="true" applyAlignment="false" applyProtection="false">
      <alignment horizontal="general" vertical="bottom" textRotation="0" wrapText="false" indent="0" shrinkToFit="false"/>
      <protection locked="true" hidden="false"/>
    </xf>
    <xf numFmtId="166" fontId="8" fillId="3" borderId="1" xfId="0" applyFont="true" applyBorder="true" applyAlignment="false" applyProtection="false">
      <alignment horizontal="general" vertical="bottom" textRotation="0" wrapText="false" indent="0" shrinkToFit="false"/>
      <protection locked="true" hidden="false"/>
    </xf>
    <xf numFmtId="167" fontId="8" fillId="3" borderId="1" xfId="0" applyFont="true" applyBorder="true" applyAlignment="false" applyProtection="false">
      <alignment horizontal="general" vertical="bottom" textRotation="0" wrapText="false" indent="0" shrinkToFit="false"/>
      <protection locked="true" hidden="false"/>
    </xf>
    <xf numFmtId="165" fontId="7" fillId="0" borderId="1" xfId="0" applyFont="true" applyBorder="true" applyAlignment="false" applyProtection="false">
      <alignment horizontal="general" vertical="bottom" textRotation="0" wrapText="false" indent="0" shrinkToFit="false"/>
      <protection locked="true" hidden="false"/>
    </xf>
    <xf numFmtId="168" fontId="7" fillId="0" borderId="1" xfId="0" applyFont="true" applyBorder="true" applyAlignment="false" applyProtection="false">
      <alignment horizontal="general" vertical="bottom" textRotation="0" wrapText="false" indent="0" shrinkToFit="false"/>
      <protection locked="true" hidden="false"/>
    </xf>
    <xf numFmtId="167" fontId="6" fillId="0" borderId="1" xfId="0" applyFont="true" applyBorder="true" applyAlignment="false" applyProtection="false">
      <alignment horizontal="general" vertical="bottom" textRotation="0" wrapText="false" indent="0" shrinkToFit="false"/>
      <protection locked="true" hidden="false"/>
    </xf>
    <xf numFmtId="167" fontId="7" fillId="0" borderId="1" xfId="0" applyFont="true" applyBorder="true" applyAlignment="false" applyProtection="false">
      <alignment horizontal="general" vertical="bottom" textRotation="0" wrapText="false" indent="0" shrinkToFit="false"/>
      <protection locked="true" hidden="false"/>
    </xf>
    <xf numFmtId="168" fontId="6" fillId="0" borderId="1" xfId="0" applyFont="true" applyBorder="true" applyAlignment="false" applyProtection="false">
      <alignment horizontal="general" vertical="bottom" textRotation="0" wrapText="false" indent="0" shrinkToFit="false"/>
      <protection locked="true" hidden="false"/>
    </xf>
    <xf numFmtId="169" fontId="7" fillId="0" borderId="1" xfId="0" applyFont="true" applyBorder="true" applyAlignment="false" applyProtection="false">
      <alignment horizontal="general" vertical="bottom" textRotation="0" wrapText="false" indent="0" shrinkToFit="false"/>
      <protection locked="true" hidden="false"/>
    </xf>
    <xf numFmtId="166" fontId="7" fillId="0" borderId="1" xfId="0" applyFont="true" applyBorder="true" applyAlignment="false" applyProtection="false">
      <alignment horizontal="general" vertical="bottom" textRotation="0" wrapText="false" indent="0" shrinkToFit="false"/>
      <protection locked="true" hidden="false"/>
    </xf>
    <xf numFmtId="164" fontId="9" fillId="4" borderId="1" xfId="0" applyFont="true" applyBorder="true" applyAlignment="true" applyProtection="false">
      <alignment horizontal="center"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4"/>
  <sheetViews>
    <sheetView showFormulas="false" showGridLines="true" showRowColHeaders="true" showZeros="true" rightToLeft="false" tabSelected="true" showOutlineSymbols="true" defaultGridColor="true" view="normal" topLeftCell="A1" colorId="64" zoomScale="95" zoomScaleNormal="95"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8"/>
    <col collapsed="false" customWidth="true" hidden="false" outlineLevel="0" max="2" min="2" style="0" width="104"/>
  </cols>
  <sheetData>
    <row r="1" customFormat="false" ht="17.35" hidden="false" customHeight="false" outlineLevel="0" collapsed="false">
      <c r="A1" s="1" t="s">
        <v>0</v>
      </c>
    </row>
    <row r="2" customFormat="false" ht="15" hidden="false" customHeight="false" outlineLevel="0" collapsed="false">
      <c r="A2" s="2" t="s">
        <v>1</v>
      </c>
    </row>
    <row r="4" customFormat="false" ht="15.75" hidden="false" customHeight="true" outlineLevel="0" collapsed="false">
      <c r="A4" s="3" t="s">
        <v>2</v>
      </c>
      <c r="B4" s="4"/>
    </row>
    <row r="5" customFormat="false" ht="43.5" hidden="false" customHeight="true" outlineLevel="0" collapsed="false">
      <c r="A5" s="5" t="s">
        <v>3</v>
      </c>
      <c r="B5" s="6" t="s">
        <v>4</v>
      </c>
    </row>
    <row r="6" customFormat="false" ht="30" hidden="false" customHeight="true" outlineLevel="0" collapsed="false">
      <c r="A6" s="5" t="s">
        <v>5</v>
      </c>
      <c r="B6" s="6" t="s">
        <v>6</v>
      </c>
    </row>
    <row r="7" customFormat="false" ht="30" hidden="false" customHeight="true" outlineLevel="0" collapsed="false">
      <c r="A7" s="5" t="s">
        <v>7</v>
      </c>
      <c r="B7" s="6" t="s">
        <v>8</v>
      </c>
    </row>
    <row r="8" customFormat="false" ht="15.75" hidden="false" customHeight="true" outlineLevel="0" collapsed="false">
      <c r="A8" s="5" t="s">
        <v>9</v>
      </c>
      <c r="B8" s="6" t="s">
        <v>10</v>
      </c>
    </row>
    <row r="9" customFormat="false" ht="15.75" hidden="false" customHeight="true" outlineLevel="0" collapsed="false">
      <c r="A9" s="3" t="s">
        <v>11</v>
      </c>
      <c r="B9" s="4"/>
    </row>
    <row r="10" customFormat="false" ht="15.75" hidden="false" customHeight="true" outlineLevel="0" collapsed="false">
      <c r="A10" s="5" t="s">
        <v>12</v>
      </c>
      <c r="B10" s="6" t="s">
        <v>13</v>
      </c>
    </row>
    <row r="11" customFormat="false" ht="30" hidden="false" customHeight="true" outlineLevel="0" collapsed="false">
      <c r="A11" s="5" t="s">
        <v>14</v>
      </c>
      <c r="B11" s="6" t="s">
        <v>15</v>
      </c>
    </row>
    <row r="12" customFormat="false" ht="15.75" hidden="false" customHeight="true" outlineLevel="0" collapsed="false">
      <c r="A12" s="5" t="s">
        <v>16</v>
      </c>
      <c r="B12" s="6" t="s">
        <v>17</v>
      </c>
    </row>
    <row r="13" customFormat="false" ht="30" hidden="false" customHeight="true" outlineLevel="0" collapsed="false">
      <c r="A13" s="5" t="s">
        <v>18</v>
      </c>
      <c r="B13" s="6" t="s">
        <v>19</v>
      </c>
    </row>
    <row r="14" customFormat="false" ht="30" hidden="false" customHeight="true" outlineLevel="0" collapsed="false">
      <c r="A14" s="5" t="s">
        <v>20</v>
      </c>
      <c r="B14" s="6" t="s">
        <v>21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35"/>
  <sheetViews>
    <sheetView showFormulas="false" showGridLines="true" showRowColHeaders="true" showZeros="true" rightToLeft="false" tabSelected="false" showOutlineSymbols="true" defaultGridColor="true" view="normal" topLeftCell="A1" colorId="64" zoomScale="95" zoomScaleNormal="95" zoomScalePageLayoutView="100" workbookViewId="0">
      <pane xSplit="0" ySplit="2" topLeftCell="A3"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2" min="2" style="0" width="16"/>
    <col collapsed="false" customWidth="true" hidden="false" outlineLevel="0" max="3" min="3" style="0" width="40"/>
  </cols>
  <sheetData>
    <row r="1" customFormat="false" ht="17.35" hidden="false" customHeight="false" outlineLevel="0" collapsed="false">
      <c r="A1" s="1" t="s">
        <v>22</v>
      </c>
    </row>
    <row r="3" customFormat="false" ht="15" hidden="false" customHeight="false" outlineLevel="0" collapsed="false">
      <c r="A3" s="3" t="s">
        <v>23</v>
      </c>
      <c r="B3" s="7"/>
    </row>
    <row r="4" customFormat="false" ht="15" hidden="false" customHeight="false" outlineLevel="0" collapsed="false">
      <c r="A4" s="8" t="s">
        <v>24</v>
      </c>
      <c r="B4" s="9" t="n">
        <v>12000000</v>
      </c>
    </row>
    <row r="5" customFormat="false" ht="15" hidden="false" customHeight="false" outlineLevel="0" collapsed="false">
      <c r="A5" s="8" t="s">
        <v>25</v>
      </c>
      <c r="B5" s="9" t="n">
        <v>1190000</v>
      </c>
    </row>
    <row r="6" customFormat="false" ht="15" hidden="false" customHeight="false" outlineLevel="0" collapsed="false">
      <c r="A6" s="8" t="s">
        <v>26</v>
      </c>
      <c r="B6" s="10" t="n">
        <v>0.25</v>
      </c>
    </row>
    <row r="7" customFormat="false" ht="15" hidden="false" customHeight="false" outlineLevel="0" collapsed="false">
      <c r="A7" s="8" t="s">
        <v>27</v>
      </c>
      <c r="B7" s="9" t="n">
        <v>2400000</v>
      </c>
    </row>
    <row r="8" customFormat="false" ht="15" hidden="false" customHeight="false" outlineLevel="0" collapsed="false">
      <c r="A8" s="8" t="s">
        <v>28</v>
      </c>
      <c r="B8" s="9" t="n">
        <v>4000000</v>
      </c>
    </row>
    <row r="9" customFormat="false" ht="15" hidden="false" customHeight="false" outlineLevel="0" collapsed="false">
      <c r="A9" s="8" t="s">
        <v>29</v>
      </c>
      <c r="B9" s="9" t="n">
        <v>300000</v>
      </c>
    </row>
    <row r="10" customFormat="false" ht="15" hidden="false" customHeight="false" outlineLevel="0" collapsed="false">
      <c r="A10" s="8" t="s">
        <v>30</v>
      </c>
      <c r="B10" s="9" t="n">
        <v>900000</v>
      </c>
    </row>
    <row r="11" customFormat="false" ht="15" hidden="false" customHeight="false" outlineLevel="0" collapsed="false">
      <c r="A11" s="8" t="s">
        <v>31</v>
      </c>
      <c r="B11" s="9" t="n">
        <v>4800000</v>
      </c>
    </row>
    <row r="12" customFormat="false" ht="15" hidden="false" customHeight="false" outlineLevel="0" collapsed="false">
      <c r="A12" s="8" t="s">
        <v>32</v>
      </c>
      <c r="B12" s="9" t="n">
        <v>400000</v>
      </c>
    </row>
    <row r="13" customFormat="false" ht="15" hidden="false" customHeight="false" outlineLevel="0" collapsed="false">
      <c r="A13" s="8" t="s">
        <v>33</v>
      </c>
      <c r="B13" s="11" t="n">
        <v>0.124</v>
      </c>
    </row>
    <row r="14" customFormat="false" ht="15" hidden="false" customHeight="false" outlineLevel="0" collapsed="false">
      <c r="A14" s="8" t="s">
        <v>34</v>
      </c>
      <c r="B14" s="10" t="n">
        <v>0.03</v>
      </c>
    </row>
    <row r="15" customFormat="false" ht="15" hidden="false" customHeight="false" outlineLevel="0" collapsed="false">
      <c r="A15" s="8" t="s">
        <v>35</v>
      </c>
      <c r="B15" s="10" t="n">
        <v>0.08</v>
      </c>
    </row>
    <row r="17" customFormat="false" ht="15" hidden="false" customHeight="false" outlineLevel="0" collapsed="false">
      <c r="A17" s="3" t="s">
        <v>36</v>
      </c>
      <c r="B17" s="7"/>
    </row>
    <row r="18" customFormat="false" ht="15" hidden="false" customHeight="false" outlineLevel="0" collapsed="false">
      <c r="A18" s="8" t="s">
        <v>12</v>
      </c>
      <c r="B18" s="12" t="n">
        <f aca="false">B5*(1-B6)</f>
        <v>892500</v>
      </c>
    </row>
    <row r="19" customFormat="false" ht="15" hidden="false" customHeight="false" outlineLevel="0" collapsed="false">
      <c r="A19" s="8" t="s">
        <v>37</v>
      </c>
      <c r="B19" s="12" t="n">
        <f aca="false">B7+B8-B9</f>
        <v>6100000</v>
      </c>
    </row>
    <row r="20" customFormat="false" ht="15" hidden="false" customHeight="false" outlineLevel="0" collapsed="false">
      <c r="A20" s="8" t="s">
        <v>38</v>
      </c>
      <c r="B20" s="12" t="n">
        <f aca="false">B10+B11+B12</f>
        <v>6100000</v>
      </c>
    </row>
    <row r="21" customFormat="false" ht="15" hidden="false" customHeight="false" outlineLevel="0" collapsed="false">
      <c r="A21" s="8" t="s">
        <v>39</v>
      </c>
      <c r="B21" s="13" t="n">
        <f aca="false">B19-B20</f>
        <v>0</v>
      </c>
    </row>
    <row r="22" customFormat="false" ht="15" hidden="false" customHeight="false" outlineLevel="0" collapsed="false">
      <c r="A22" s="5" t="s">
        <v>16</v>
      </c>
      <c r="B22" s="14" t="n">
        <f aca="false">IF(B19&gt;0,B18/B19,0)</f>
        <v>0.146311475409836</v>
      </c>
    </row>
    <row r="23" customFormat="false" ht="15" hidden="false" customHeight="false" outlineLevel="0" collapsed="false">
      <c r="A23" s="8" t="s">
        <v>40</v>
      </c>
      <c r="B23" s="15" t="n">
        <f aca="false">B22-B13</f>
        <v>0.0223114754098361</v>
      </c>
    </row>
    <row r="24" customFormat="false" ht="15" hidden="false" customHeight="false" outlineLevel="0" collapsed="false">
      <c r="A24" s="5" t="s">
        <v>41</v>
      </c>
      <c r="B24" s="16" t="n">
        <f aca="false">B18-B13*B19</f>
        <v>136100</v>
      </c>
    </row>
    <row r="25" customFormat="false" ht="15" hidden="false" customHeight="false" outlineLevel="0" collapsed="false">
      <c r="A25" s="8" t="s">
        <v>42</v>
      </c>
      <c r="B25" s="15" t="n">
        <f aca="false">IF(B4&gt;0,B18/B4,0)</f>
        <v>0.074375</v>
      </c>
    </row>
    <row r="26" customFormat="false" ht="15" hidden="false" customHeight="false" outlineLevel="0" collapsed="false">
      <c r="A26" s="8" t="s">
        <v>43</v>
      </c>
      <c r="B26" s="17" t="n">
        <f aca="false">IF(B19&gt;0,B4/B19,0)</f>
        <v>1.9672131147541</v>
      </c>
    </row>
    <row r="27" customFormat="false" ht="15" hidden="false" customHeight="false" outlineLevel="0" collapsed="false">
      <c r="A27" s="8" t="s">
        <v>44</v>
      </c>
      <c r="B27" s="15" t="n">
        <f aca="false">B25*B26</f>
        <v>0.146311475409836</v>
      </c>
    </row>
    <row r="28" customFormat="false" ht="15" hidden="false" customHeight="false" outlineLevel="0" collapsed="false">
      <c r="A28" s="8" t="s">
        <v>45</v>
      </c>
      <c r="B28" s="18" t="n">
        <f aca="false">IF(B22&gt;0,B14/B22,"n/a")</f>
        <v>0.205042016806723</v>
      </c>
    </row>
    <row r="29" customFormat="false" ht="15" hidden="false" customHeight="false" outlineLevel="0" collapsed="false">
      <c r="A29" s="8" t="s">
        <v>46</v>
      </c>
      <c r="B29" s="15" t="n">
        <f aca="false">B22</f>
        <v>0.146311475409836</v>
      </c>
    </row>
    <row r="30" customFormat="false" ht="15" hidden="false" customHeight="false" outlineLevel="0" collapsed="false">
      <c r="A30" s="8" t="s">
        <v>47</v>
      </c>
      <c r="B30" s="12" t="n">
        <f aca="false">B7*B15</f>
        <v>192000</v>
      </c>
    </row>
    <row r="31" customFormat="false" ht="15" hidden="false" customHeight="false" outlineLevel="0" collapsed="false">
      <c r="A31" s="8" t="s">
        <v>48</v>
      </c>
      <c r="B31" s="12" t="n">
        <f aca="false">B5-B30</f>
        <v>998000</v>
      </c>
    </row>
    <row r="32" customFormat="false" ht="15" hidden="false" customHeight="false" outlineLevel="0" collapsed="false">
      <c r="A32" s="8" t="s">
        <v>49</v>
      </c>
      <c r="B32" s="12" t="n">
        <f aca="false">B31*(1-B6)</f>
        <v>748500</v>
      </c>
    </row>
    <row r="33" customFormat="false" ht="15" hidden="false" customHeight="false" outlineLevel="0" collapsed="false">
      <c r="A33" s="8" t="s">
        <v>50</v>
      </c>
      <c r="B33" s="15" t="n">
        <f aca="false">IF(B8&gt;0,B32/B8,0)</f>
        <v>0.187125</v>
      </c>
    </row>
    <row r="34" customFormat="false" ht="15" hidden="false" customHeight="false" outlineLevel="0" collapsed="false">
      <c r="A34" s="8" t="s">
        <v>51</v>
      </c>
      <c r="B34" s="12" t="n">
        <f aca="false">B19+B9</f>
        <v>6400000</v>
      </c>
    </row>
    <row r="35" customFormat="false" ht="15" hidden="false" customHeight="false" outlineLevel="0" collapsed="false">
      <c r="A35" s="8" t="s">
        <v>52</v>
      </c>
      <c r="B35" s="15" t="n">
        <f aca="false">IF(B34&gt;0,B32/B34,0)</f>
        <v>0.116953125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6"/>
  <sheetViews>
    <sheetView showFormulas="false" showGridLines="true" showRowColHeaders="true" showZeros="true" rightToLeft="false" tabSelected="false" showOutlineSymbols="true" defaultGridColor="true" view="normal" topLeftCell="A1" colorId="64" zoomScale="95" zoomScaleNormal="95"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3" min="2" style="0" width="20"/>
  </cols>
  <sheetData>
    <row r="1" customFormat="false" ht="17.35" hidden="false" customHeight="false" outlineLevel="0" collapsed="false">
      <c r="A1" s="1" t="s">
        <v>53</v>
      </c>
    </row>
    <row r="3" customFormat="false" ht="15" hidden="false" customHeight="false" outlineLevel="0" collapsed="false">
      <c r="A3" s="19"/>
      <c r="B3" s="19" t="s">
        <v>54</v>
      </c>
      <c r="C3" s="19" t="s">
        <v>55</v>
      </c>
    </row>
    <row r="4" customFormat="false" ht="15" hidden="false" customHeight="false" outlineLevel="0" collapsed="false">
      <c r="A4" s="20" t="s">
        <v>56</v>
      </c>
      <c r="B4" s="9" t="n">
        <v>1000000</v>
      </c>
      <c r="C4" s="9" t="n">
        <v>1000000</v>
      </c>
    </row>
    <row r="5" customFormat="false" ht="15" hidden="false" customHeight="false" outlineLevel="0" collapsed="false">
      <c r="A5" s="20" t="s">
        <v>26</v>
      </c>
      <c r="B5" s="10" t="n">
        <v>0.25</v>
      </c>
      <c r="C5" s="10" t="n">
        <v>0.25</v>
      </c>
    </row>
    <row r="6" customFormat="false" ht="15" hidden="false" customHeight="false" outlineLevel="0" collapsed="false">
      <c r="A6" s="20" t="s">
        <v>57</v>
      </c>
      <c r="B6" s="10" t="n">
        <v>0.06</v>
      </c>
      <c r="C6" s="10" t="n">
        <v>0.06</v>
      </c>
    </row>
    <row r="7" customFormat="false" ht="15" hidden="false" customHeight="false" outlineLevel="0" collapsed="false">
      <c r="A7" s="20" t="s">
        <v>58</v>
      </c>
      <c r="B7" s="9" t="n">
        <v>8000000</v>
      </c>
      <c r="C7" s="9" t="n">
        <v>2000000</v>
      </c>
    </row>
    <row r="8" customFormat="false" ht="15" hidden="false" customHeight="false" outlineLevel="0" collapsed="false">
      <c r="A8" s="20" t="s">
        <v>59</v>
      </c>
      <c r="B8" s="9" t="n">
        <v>2000000</v>
      </c>
      <c r="C8" s="9" t="n">
        <v>8000000</v>
      </c>
    </row>
    <row r="10" customFormat="false" ht="15" hidden="false" customHeight="false" outlineLevel="0" collapsed="false">
      <c r="A10" s="8" t="s">
        <v>60</v>
      </c>
      <c r="B10" s="12" t="n">
        <f aca="false">B4/(1-B5)</f>
        <v>1333333.33333333</v>
      </c>
      <c r="C10" s="12" t="n">
        <f aca="false">C4/(1-C5)</f>
        <v>1333333.33333333</v>
      </c>
    </row>
    <row r="11" customFormat="false" ht="15" hidden="false" customHeight="false" outlineLevel="0" collapsed="false">
      <c r="A11" s="8" t="s">
        <v>61</v>
      </c>
      <c r="B11" s="12" t="n">
        <f aca="false">B8*B6</f>
        <v>120000</v>
      </c>
      <c r="C11" s="12" t="n">
        <f aca="false">C8*C6</f>
        <v>480000</v>
      </c>
    </row>
    <row r="12" customFormat="false" ht="15" hidden="false" customHeight="false" outlineLevel="0" collapsed="false">
      <c r="A12" s="8" t="s">
        <v>48</v>
      </c>
      <c r="B12" s="12" t="n">
        <f aca="false">B10-B11</f>
        <v>1213333.33333333</v>
      </c>
      <c r="C12" s="12" t="n">
        <f aca="false">C10-C11</f>
        <v>853333.333333333</v>
      </c>
    </row>
    <row r="13" customFormat="false" ht="15" hidden="false" customHeight="false" outlineLevel="0" collapsed="false">
      <c r="A13" s="8" t="s">
        <v>62</v>
      </c>
      <c r="B13" s="12" t="n">
        <f aca="false">B12*(1-B5)</f>
        <v>910000</v>
      </c>
      <c r="C13" s="12" t="n">
        <f aca="false">C12*(1-C5)</f>
        <v>640000</v>
      </c>
    </row>
    <row r="14" customFormat="false" ht="15" hidden="false" customHeight="false" outlineLevel="0" collapsed="false">
      <c r="A14" s="8" t="s">
        <v>14</v>
      </c>
      <c r="B14" s="12" t="n">
        <f aca="false">B7+B8</f>
        <v>10000000</v>
      </c>
      <c r="C14" s="12" t="n">
        <f aca="false">C7+C8</f>
        <v>10000000</v>
      </c>
    </row>
    <row r="15" customFormat="false" ht="15" hidden="false" customHeight="false" outlineLevel="0" collapsed="false">
      <c r="A15" s="5" t="s">
        <v>63</v>
      </c>
      <c r="B15" s="14" t="n">
        <f aca="false">B4/B14</f>
        <v>0.1</v>
      </c>
      <c r="C15" s="14" t="n">
        <f aca="false">C4/C14</f>
        <v>0.1</v>
      </c>
    </row>
    <row r="16" customFormat="false" ht="15" hidden="false" customHeight="false" outlineLevel="0" collapsed="false">
      <c r="A16" s="5" t="s">
        <v>64</v>
      </c>
      <c r="B16" s="14" t="n">
        <f aca="false">B13/B7</f>
        <v>0.11375</v>
      </c>
      <c r="C16" s="14" t="n">
        <f aca="false">C13/C7</f>
        <v>0.32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2026-09-22T19:29:07Z</dcterms:created>
  <dc:creator>openpyxl</dc:creator>
  <dc:description/>
  <dc:language>en-US</dc:language>
  <cp:lastModifiedBy/>
  <dcterms:modified xsi:type="dcterms:W3CDTF">2026-09-22T19:29:07Z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