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Recipe" sheetId="2" state="visible" r:id="rId4"/>
    <sheet name="Yield test" sheetId="3" state="visible" r:id="rId5"/>
    <sheet name="Uni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<sst xmlns="http://schemas.openxmlformats.org/spreadsheetml/2006/main" count="149" uniqueCount="108">
  <si>
    <t xml:space="preserve">Recipe costing workbook</t>
  </si>
  <si>
    <t xml:space="preserve">Calcority. Cost a recipe with trim and cooking yields, convert units, and get cost per portion, order quantities and waste.</t>
  </si>
  <si>
    <t xml:space="preserve">How to use</t>
  </si>
  <si>
    <t xml:space="preserve">1</t>
  </si>
  <si>
    <t xml:space="preserve">Recipe tab: overwrite the example (roast chicken plate, 8 portions) with your ingredients: price paid and the quantity it buys, the quantity the recipe uses, and the trim and cooking yields. Recipe quantity is what ends up on the plate.</t>
  </si>
  <si>
    <t xml:space="preserve">2</t>
  </si>
  <si>
    <t xml:space="preserve">Yield test tab: weigh a product as purchased, after trimming, and after cooking to get your own trim yield, cooking yield and edible-portion cost. Enter the results on the Recipe tab.</t>
  </si>
  <si>
    <t xml:space="preserve">3</t>
  </si>
  <si>
    <t xml:space="preserve">The Recipe tab shows each ingredient's edible-portion unit cost, line cost, share of the plate, how much to buy as purchased, and the cost lost to trim and cooking.</t>
  </si>
  <si>
    <t xml:space="preserve">Colors</t>
  </si>
  <si>
    <t xml:space="preserve">Blue on yellow = you type. Black = formula. The starting values are illustrations, not benchmarks.</t>
  </si>
  <si>
    <t xml:space="preserve">Formulas</t>
  </si>
  <si>
    <t xml:space="preserve">Edible-portion cost</t>
  </si>
  <si>
    <t xml:space="preserve">As-purchased unit cost ÷ (trim yield × cooking yield).</t>
  </si>
  <si>
    <t xml:space="preserve">Line cost</t>
  </si>
  <si>
    <t xml:space="preserve">Recipe quantity × edible-portion unit cost.</t>
  </si>
  <si>
    <t xml:space="preserve">Quantity to buy</t>
  </si>
  <si>
    <t xml:space="preserve">Recipe quantity ÷ (trim yield × cooking yield), in the purchase unit.</t>
  </si>
  <si>
    <t xml:space="preserve">Unit conversion</t>
  </si>
  <si>
    <t xml:space="preserve">Weight to weight and volume to volume convert exactly. Weight to volume needs a density: enter grams per cup. Counts do not convert to weight or volume.</t>
  </si>
  <si>
    <t xml:space="preserve">Disclaimer</t>
  </si>
  <si>
    <t xml:space="preserve">Planning aid, not accounting advice. Measure your own yields.</t>
  </si>
  <si>
    <t xml:space="preserve">Recipe (example values: overwrite)</t>
  </si>
  <si>
    <t xml:space="preserve">Portions from the batch</t>
  </si>
  <si>
    <t xml:space="preserve">Sundries allowance</t>
  </si>
  <si>
    <t xml:space="preserve">Target food cost %</t>
  </si>
  <si>
    <t xml:space="preserve">Menu price (optional)</t>
  </si>
  <si>
    <t xml:space="preserve">Ingredient</t>
  </si>
  <si>
    <t xml:space="preserve">Price paid</t>
  </si>
  <si>
    <t xml:space="preserve">For quantity</t>
  </si>
  <si>
    <t xml:space="preserve">Unit</t>
  </si>
  <si>
    <t xml:space="preserve">Recipe qty</t>
  </si>
  <si>
    <t xml:space="preserve">Trim yield %</t>
  </si>
  <si>
    <t xml:space="preserve">Cook yield %</t>
  </si>
  <si>
    <t xml:space="preserve">Grams per cup</t>
  </si>
  <si>
    <t xml:space="preserve">Recipe qty in purchase unit</t>
  </si>
  <si>
    <t xml:space="preserve">Total yield</t>
  </si>
  <si>
    <t xml:space="preserve">As-purchased unit cost</t>
  </si>
  <si>
    <t xml:space="preserve">Edible-portion unit cost</t>
  </si>
  <si>
    <t xml:space="preserve">Cost with no losses</t>
  </si>
  <si>
    <t xml:space="preserve">Lost to trim and cooking</t>
  </si>
  <si>
    <t xml:space="preserve">Share of cost</t>
  </si>
  <si>
    <t xml:space="preserve">Check</t>
  </si>
  <si>
    <t xml:space="preserve">Chicken thighs, bone-in</t>
  </si>
  <si>
    <t xml:space="preserve">lb</t>
  </si>
  <si>
    <t xml:space="preserve">Potatoes</t>
  </si>
  <si>
    <t xml:space="preserve">Green beans</t>
  </si>
  <si>
    <t xml:space="preserve">Butter</t>
  </si>
  <si>
    <t xml:space="preserve">oz</t>
  </si>
  <si>
    <t xml:space="preserve">Chicken stock</t>
  </si>
  <si>
    <t xml:space="preserve">gal</t>
  </si>
  <si>
    <t xml:space="preserve">cup</t>
  </si>
  <si>
    <t xml:space="preserve">Olive oil</t>
  </si>
  <si>
    <t xml:space="preserve">l</t>
  </si>
  <si>
    <t xml:space="preserve">tbsp</t>
  </si>
  <si>
    <t xml:space="preserve">Fresh herbs</t>
  </si>
  <si>
    <t xml:space="preserve">each</t>
  </si>
  <si>
    <t xml:space="preserve">Lemons</t>
  </si>
  <si>
    <t xml:space="preserve">Results</t>
  </si>
  <si>
    <t xml:space="preserve">Ingredient total</t>
  </si>
  <si>
    <t xml:space="preserve">Batch cost</t>
  </si>
  <si>
    <t xml:space="preserve">Cost per portion</t>
  </si>
  <si>
    <t xml:space="preserve">Ingredient cost per portion</t>
  </si>
  <si>
    <t xml:space="preserve">Paid for but not served (trim and cooking losses)</t>
  </si>
  <si>
    <t xml:space="preserve">Losses as a share of ingredient cost</t>
  </si>
  <si>
    <t xml:space="preserve">Food cost % at the menu price</t>
  </si>
  <si>
    <t xml:space="preserve">Left per portion before labor and overhead</t>
  </si>
  <si>
    <t xml:space="preserve">Menu price at the target food cost %</t>
  </si>
  <si>
    <t xml:space="preserve">Lines that need fixing</t>
  </si>
  <si>
    <t xml:space="preserve">Yield test (example values: overwrite)</t>
  </si>
  <si>
    <t xml:space="preserve">Test 1</t>
  </si>
  <si>
    <t xml:space="preserve">Test 2</t>
  </si>
  <si>
    <t xml:space="preserve">Test 3</t>
  </si>
  <si>
    <t xml:space="preserve">Product</t>
  </si>
  <si>
    <t xml:space="preserve">Weight as purchased (lb)</t>
  </si>
  <si>
    <t xml:space="preserve">Weight after trimming: bone, skin, fat (lb)</t>
  </si>
  <si>
    <t xml:space="preserve">Weight after cooking (lb)</t>
  </si>
  <si>
    <t xml:space="preserve">Price paid per lb as purchased</t>
  </si>
  <si>
    <t xml:space="preserve">Trim yield</t>
  </si>
  <si>
    <t xml:space="preserve">Cooking yield</t>
  </si>
  <si>
    <t xml:space="preserve">Edible-portion cost per lb</t>
  </si>
  <si>
    <t xml:space="preserve">As-purchased weight needed per lb served</t>
  </si>
  <si>
    <t xml:space="preserve">Average of the three tests</t>
  </si>
  <si>
    <t xml:space="preserve">Units</t>
  </si>
  <si>
    <t xml:space="preserve">Code</t>
  </si>
  <si>
    <t xml:space="preserve">Type</t>
  </si>
  <si>
    <t xml:space="preserve">Size in g, ml or each</t>
  </si>
  <si>
    <t xml:space="preserve">Label</t>
  </si>
  <si>
    <t xml:space="preserve">g</t>
  </si>
  <si>
    <t xml:space="preserve">weight</t>
  </si>
  <si>
    <t xml:space="preserve">gram</t>
  </si>
  <si>
    <t xml:space="preserve">kg</t>
  </si>
  <si>
    <t xml:space="preserve">kilogram</t>
  </si>
  <si>
    <t xml:space="preserve">ounce (weight)</t>
  </si>
  <si>
    <t xml:space="preserve">pound</t>
  </si>
  <si>
    <t xml:space="preserve">ml</t>
  </si>
  <si>
    <t xml:space="preserve">volume</t>
  </si>
  <si>
    <t xml:space="preserve">millilitre</t>
  </si>
  <si>
    <t xml:space="preserve">litre</t>
  </si>
  <si>
    <t xml:space="preserve">tsp</t>
  </si>
  <si>
    <t xml:space="preserve">teaspoon</t>
  </si>
  <si>
    <t xml:space="preserve">tablespoon</t>
  </si>
  <si>
    <t xml:space="preserve">floz</t>
  </si>
  <si>
    <t xml:space="preserve">fluid ounce</t>
  </si>
  <si>
    <t xml:space="preserve">qt</t>
  </si>
  <si>
    <t xml:space="preserve">quart</t>
  </si>
  <si>
    <t xml:space="preserve">gallon</t>
  </si>
  <si>
    <t xml:space="preserve">count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</si>
</sst>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%"/>
    <numFmt numFmtId="167" formatCode="\$#,##0.00"/>
    <numFmt numFmtId="168" formatCode="#,##0.000"/>
    <numFmt numFmtId="169" formatCode="\$#,##0.0000"/>
    <numFmt numFmtId="170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15.75" hidden="false" customHeight="true" outlineLevel="0" collapsed="false">
      <c r="A10" s="5" t="s">
        <v>12</v>
      </c>
      <c r="B10" s="6" t="s">
        <v>13</v>
      </c>
    </row>
    <row r="11" customFormat="false" ht="15.75" hidden="false" customHeight="true" outlineLevel="0" collapsed="false">
      <c r="A11" s="5" t="s">
        <v>14</v>
      </c>
      <c r="B11" s="6" t="s">
        <v>15</v>
      </c>
    </row>
    <row r="12" customFormat="false" ht="15.75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  <row r="14" customFormat="false" ht="15.75" hidden="false" customHeight="true" outlineLevel="0" collapsed="false">
      <c r="A14" s="5" t="s">
        <v>20</v>
      </c>
      <c r="B14" s="6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9" min="2" style="0" width="13"/>
    <col collapsed="false" customWidth="true" hidden="false" outlineLevel="0" max="18" min="10" style="0" width="14"/>
    <col collapsed="false" customWidth="true" hidden="false" outlineLevel="0" max="19" min="19" style="0" width="26"/>
  </cols>
  <sheetData>
    <row r="1" customFormat="false" ht="17.35" hidden="false" customHeight="false" outlineLevel="0" collapsed="false">
      <c r="A1" s="1" t="s">
        <v>22</v>
      </c>
    </row>
    <row r="3" customFormat="false" ht="15" hidden="false" customHeight="false" outlineLevel="0" collapsed="false">
      <c r="A3" s="7" t="s">
        <v>23</v>
      </c>
      <c r="B3" s="8" t="n">
        <v>8</v>
      </c>
    </row>
    <row r="4" customFormat="false" ht="15" hidden="false" customHeight="false" outlineLevel="0" collapsed="false">
      <c r="A4" s="7" t="s">
        <v>24</v>
      </c>
      <c r="B4" s="9" t="n">
        <v>0.03</v>
      </c>
    </row>
    <row r="5" customFormat="false" ht="15" hidden="false" customHeight="false" outlineLevel="0" collapsed="false">
      <c r="A5" s="7" t="s">
        <v>25</v>
      </c>
      <c r="B5" s="9" t="n">
        <v>0.3</v>
      </c>
    </row>
    <row r="6" customFormat="false" ht="15" hidden="false" customHeight="false" outlineLevel="0" collapsed="false">
      <c r="A6" s="7" t="s">
        <v>26</v>
      </c>
      <c r="B6" s="10" t="n">
        <v>16</v>
      </c>
    </row>
    <row r="8" customFormat="false" ht="43.5" hidden="false" customHeight="true" outlineLevel="0" collapsed="false">
      <c r="A8" s="11" t="s">
        <v>27</v>
      </c>
      <c r="B8" s="11" t="s">
        <v>28</v>
      </c>
      <c r="C8" s="11" t="s">
        <v>29</v>
      </c>
      <c r="D8" s="11" t="s">
        <v>30</v>
      </c>
      <c r="E8" s="11" t="s">
        <v>31</v>
      </c>
      <c r="F8" s="11" t="s">
        <v>30</v>
      </c>
      <c r="G8" s="11" t="s">
        <v>32</v>
      </c>
      <c r="H8" s="11" t="s">
        <v>33</v>
      </c>
      <c r="I8" s="11" t="s">
        <v>34</v>
      </c>
      <c r="J8" s="11" t="s">
        <v>35</v>
      </c>
      <c r="K8" s="11" t="s">
        <v>36</v>
      </c>
      <c r="L8" s="11" t="s">
        <v>37</v>
      </c>
      <c r="M8" s="11" t="s">
        <v>38</v>
      </c>
      <c r="N8" s="11" t="s">
        <v>14</v>
      </c>
      <c r="O8" s="11" t="s">
        <v>39</v>
      </c>
      <c r="P8" s="11" t="s">
        <v>40</v>
      </c>
      <c r="Q8" s="11" t="s">
        <v>16</v>
      </c>
      <c r="R8" s="11" t="s">
        <v>41</v>
      </c>
      <c r="S8" s="11" t="s">
        <v>42</v>
      </c>
    </row>
    <row r="9" customFormat="false" ht="15" hidden="false" customHeight="false" outlineLevel="0" collapsed="false">
      <c r="A9" s="12" t="s">
        <v>43</v>
      </c>
      <c r="B9" s="10" t="n">
        <v>3.2</v>
      </c>
      <c r="C9" s="12" t="n">
        <v>1</v>
      </c>
      <c r="D9" s="12" t="s">
        <v>44</v>
      </c>
      <c r="E9" s="12" t="n">
        <v>2.5</v>
      </c>
      <c r="F9" s="12" t="s">
        <v>44</v>
      </c>
      <c r="G9" s="12" t="n">
        <v>70</v>
      </c>
      <c r="H9" s="12" t="n">
        <v>78</v>
      </c>
      <c r="I9" s="12" t="n">
        <v>0</v>
      </c>
      <c r="J9" s="13" t="n">
        <f aca="false">IF(OR(A9="",F9="",D9=""),0,IF(S9&lt;&gt;"",0,IF(VLOOKUP(D9,Units!$A$4:$C$16,2,FALSE())=VLOOKUP(F9,Units!$A$4:$C$16,2,FALSE()),E9*VLOOKUP(F9,Units!$A$4:$C$16,3,FALSE())/VLOOKUP(D9,Units!$A$4:$C$16,3,FALSE()),IF(VLOOKUP(F9,Units!$A$4:$C$16,2,FALSE())="volume",E9*VLOOKUP(F9,Units!$A$4:$C$16,3,FALSE())*(I9/236.5882365)/VLOOKUP(D9,Units!$A$4:$C$16,3,FALSE()),E9*VLOOKUP(F9,Units!$A$4:$C$16,3,FALSE())/(I9/236.5882365)/VLOOKUP(D9,Units!$A$4:$C$16,3,FALSE())))))</f>
        <v>2.5</v>
      </c>
      <c r="K9" s="14" t="n">
        <f aca="false">MAX(0.01,G9/100*H9/100)</f>
        <v>0.546</v>
      </c>
      <c r="L9" s="15" t="n">
        <f aca="false">IF(C9&gt;0,B9/C9,0)</f>
        <v>3.2</v>
      </c>
      <c r="M9" s="15" t="n">
        <f aca="false">L9/K9</f>
        <v>5.86080586080586</v>
      </c>
      <c r="N9" s="16" t="n">
        <f aca="false">J9*M9</f>
        <v>14.6520146520147</v>
      </c>
      <c r="O9" s="16" t="n">
        <f aca="false">J9*L9</f>
        <v>8</v>
      </c>
      <c r="P9" s="16" t="n">
        <f aca="false">N9-O9</f>
        <v>6.65201465201466</v>
      </c>
      <c r="Q9" s="13" t="n">
        <f aca="false">J9/K9</f>
        <v>4.57875457875458</v>
      </c>
      <c r="R9" s="14" t="n">
        <f aca="false">IF($B$36&gt;0,N9/$B$36,0)</f>
        <v>0.4535126991351</v>
      </c>
      <c r="S9" s="17" t="str">
        <f aca="false">IF(OR(A9="",F9="",D9=""),"",IF(VLOOKUP(D9,Units!$A$4:$C$16,2,FALSE())=VLOOKUP(F9,Units!$A$4:$C$16,2,FALSE()),"",IF(OR(VLOOKUP(D9,Units!$A$4:$C$16,2,FALSE())="count",VLOOKUP(F9,Units!$A$4:$C$16,2,FALSE())="count"),"Cannot convert a count",IF(I9&gt;0,"","Needs grams per cup"))))</f>
        <v/>
      </c>
    </row>
    <row r="10" customFormat="false" ht="15" hidden="false" customHeight="false" outlineLevel="0" collapsed="false">
      <c r="A10" s="12" t="s">
        <v>45</v>
      </c>
      <c r="B10" s="10" t="n">
        <v>0.9</v>
      </c>
      <c r="C10" s="12" t="n">
        <v>1</v>
      </c>
      <c r="D10" s="12" t="s">
        <v>44</v>
      </c>
      <c r="E10" s="12" t="n">
        <v>3</v>
      </c>
      <c r="F10" s="12" t="s">
        <v>44</v>
      </c>
      <c r="G10" s="12" t="n">
        <v>82</v>
      </c>
      <c r="H10" s="12" t="n">
        <v>100</v>
      </c>
      <c r="I10" s="12" t="n">
        <v>0</v>
      </c>
      <c r="J10" s="13" t="n">
        <f aca="false">IF(OR(A10="",F10="",D10=""),0,IF(S10&lt;&gt;"",0,IF(VLOOKUP(D10,Units!$A$4:$C$16,2,FALSE())=VLOOKUP(F10,Units!$A$4:$C$16,2,FALSE()),E10*VLOOKUP(F10,Units!$A$4:$C$16,3,FALSE())/VLOOKUP(D10,Units!$A$4:$C$16,3,FALSE()),IF(VLOOKUP(F10,Units!$A$4:$C$16,2,FALSE())="volume",E10*VLOOKUP(F10,Units!$A$4:$C$16,3,FALSE())*(I10/236.5882365)/VLOOKUP(D10,Units!$A$4:$C$16,3,FALSE()),E10*VLOOKUP(F10,Units!$A$4:$C$16,3,FALSE())/(I10/236.5882365)/VLOOKUP(D10,Units!$A$4:$C$16,3,FALSE())))))</f>
        <v>3</v>
      </c>
      <c r="K10" s="14" t="n">
        <f aca="false">MAX(0.01,G10/100*H10/100)</f>
        <v>0.82</v>
      </c>
      <c r="L10" s="15" t="n">
        <f aca="false">IF(C10&gt;0,B10/C10,0)</f>
        <v>0.9</v>
      </c>
      <c r="M10" s="15" t="n">
        <f aca="false">L10/K10</f>
        <v>1.09756097560976</v>
      </c>
      <c r="N10" s="16" t="n">
        <f aca="false">J10*M10</f>
        <v>3.29268292682927</v>
      </c>
      <c r="O10" s="16" t="n">
        <f aca="false">J10*L10</f>
        <v>2.7</v>
      </c>
      <c r="P10" s="16" t="n">
        <f aca="false">N10-O10</f>
        <v>0.592682926829268</v>
      </c>
      <c r="Q10" s="13" t="n">
        <f aca="false">J10/K10</f>
        <v>3.65853658536585</v>
      </c>
      <c r="R10" s="14" t="n">
        <f aca="false">IF($B$36&gt;0,N10/$B$36,0)</f>
        <v>0.101915917845269</v>
      </c>
      <c r="S10" s="17" t="str">
        <f aca="false">IF(OR(A10="",F10="",D10=""),"",IF(VLOOKUP(D10,Units!$A$4:$C$16,2,FALSE())=VLOOKUP(F10,Units!$A$4:$C$16,2,FALSE()),"",IF(OR(VLOOKUP(D10,Units!$A$4:$C$16,2,FALSE())="count",VLOOKUP(F10,Units!$A$4:$C$16,2,FALSE())="count"),"Cannot convert a count",IF(I10&gt;0,"","Needs grams per cup"))))</f>
        <v/>
      </c>
    </row>
    <row r="11" customFormat="false" ht="15" hidden="false" customHeight="false" outlineLevel="0" collapsed="false">
      <c r="A11" s="12" t="s">
        <v>46</v>
      </c>
      <c r="B11" s="10" t="n">
        <v>2.4</v>
      </c>
      <c r="C11" s="12" t="n">
        <v>1</v>
      </c>
      <c r="D11" s="12" t="s">
        <v>44</v>
      </c>
      <c r="E11" s="12" t="n">
        <v>2</v>
      </c>
      <c r="F11" s="12" t="s">
        <v>44</v>
      </c>
      <c r="G11" s="12" t="n">
        <v>90</v>
      </c>
      <c r="H11" s="12" t="n">
        <v>100</v>
      </c>
      <c r="I11" s="12" t="n">
        <v>0</v>
      </c>
      <c r="J11" s="13" t="n">
        <f aca="false">IF(OR(A11="",F11="",D11=""),0,IF(S11&lt;&gt;"",0,IF(VLOOKUP(D11,Units!$A$4:$C$16,2,FALSE())=VLOOKUP(F11,Units!$A$4:$C$16,2,FALSE()),E11*VLOOKUP(F11,Units!$A$4:$C$16,3,FALSE())/VLOOKUP(D11,Units!$A$4:$C$16,3,FALSE()),IF(VLOOKUP(F11,Units!$A$4:$C$16,2,FALSE())="volume",E11*VLOOKUP(F11,Units!$A$4:$C$16,3,FALSE())*(I11/236.5882365)/VLOOKUP(D11,Units!$A$4:$C$16,3,FALSE()),E11*VLOOKUP(F11,Units!$A$4:$C$16,3,FALSE())/(I11/236.5882365)/VLOOKUP(D11,Units!$A$4:$C$16,3,FALSE())))))</f>
        <v>2</v>
      </c>
      <c r="K11" s="14" t="n">
        <f aca="false">MAX(0.01,G11/100*H11/100)</f>
        <v>0.9</v>
      </c>
      <c r="L11" s="15" t="n">
        <f aca="false">IF(C11&gt;0,B11/C11,0)</f>
        <v>2.4</v>
      </c>
      <c r="M11" s="15" t="n">
        <f aca="false">L11/K11</f>
        <v>2.66666666666667</v>
      </c>
      <c r="N11" s="16" t="n">
        <f aca="false">J11*M11</f>
        <v>5.33333333333333</v>
      </c>
      <c r="O11" s="16" t="n">
        <f aca="false">J11*L11</f>
        <v>4.8</v>
      </c>
      <c r="P11" s="16" t="n">
        <f aca="false">N11-O11</f>
        <v>0.533333333333333</v>
      </c>
      <c r="Q11" s="13" t="n">
        <f aca="false">J11/K11</f>
        <v>2.22222222222222</v>
      </c>
      <c r="R11" s="14" t="n">
        <f aca="false">IF($B$36&gt;0,N11/$B$36,0)</f>
        <v>0.165078622485176</v>
      </c>
      <c r="S11" s="17" t="str">
        <f aca="false">IF(OR(A11="",F11="",D11=""),"",IF(VLOOKUP(D11,Units!$A$4:$C$16,2,FALSE())=VLOOKUP(F11,Units!$A$4:$C$16,2,FALSE()),"",IF(OR(VLOOKUP(D11,Units!$A$4:$C$16,2,FALSE())="count",VLOOKUP(F11,Units!$A$4:$C$16,2,FALSE())="count"),"Cannot convert a count",IF(I11&gt;0,"","Needs grams per cup"))))</f>
        <v/>
      </c>
    </row>
    <row r="12" customFormat="false" ht="15" hidden="false" customHeight="false" outlineLevel="0" collapsed="false">
      <c r="A12" s="12" t="s">
        <v>47</v>
      </c>
      <c r="B12" s="10" t="n">
        <v>4.8</v>
      </c>
      <c r="C12" s="12" t="n">
        <v>1</v>
      </c>
      <c r="D12" s="12" t="s">
        <v>44</v>
      </c>
      <c r="E12" s="12" t="n">
        <v>6</v>
      </c>
      <c r="F12" s="12" t="s">
        <v>48</v>
      </c>
      <c r="G12" s="12" t="n">
        <v>100</v>
      </c>
      <c r="H12" s="12" t="n">
        <v>100</v>
      </c>
      <c r="I12" s="12" t="n">
        <v>0</v>
      </c>
      <c r="J12" s="13" t="n">
        <f aca="false">IF(OR(A12="",F12="",D12=""),0,IF(S12&lt;&gt;"",0,IF(VLOOKUP(D12,Units!$A$4:$C$16,2,FALSE())=VLOOKUP(F12,Units!$A$4:$C$16,2,FALSE()),E12*VLOOKUP(F12,Units!$A$4:$C$16,3,FALSE())/VLOOKUP(D12,Units!$A$4:$C$16,3,FALSE()),IF(VLOOKUP(F12,Units!$A$4:$C$16,2,FALSE())="volume",E12*VLOOKUP(F12,Units!$A$4:$C$16,3,FALSE())*(I12/236.5882365)/VLOOKUP(D12,Units!$A$4:$C$16,3,FALSE()),E12*VLOOKUP(F12,Units!$A$4:$C$16,3,FALSE())/(I12/236.5882365)/VLOOKUP(D12,Units!$A$4:$C$16,3,FALSE())))))</f>
        <v>0.375</v>
      </c>
      <c r="K12" s="14" t="n">
        <f aca="false">MAX(0.01,G12/100*H12/100)</f>
        <v>1</v>
      </c>
      <c r="L12" s="15" t="n">
        <f aca="false">IF(C12&gt;0,B12/C12,0)</f>
        <v>4.8</v>
      </c>
      <c r="M12" s="15" t="n">
        <f aca="false">L12/K12</f>
        <v>4.8</v>
      </c>
      <c r="N12" s="16" t="n">
        <f aca="false">J12*M12</f>
        <v>1.8</v>
      </c>
      <c r="O12" s="16" t="n">
        <f aca="false">J12*L12</f>
        <v>1.8</v>
      </c>
      <c r="P12" s="16" t="n">
        <f aca="false">N12-O12</f>
        <v>0</v>
      </c>
      <c r="Q12" s="13" t="n">
        <f aca="false">J12/K12</f>
        <v>0.375</v>
      </c>
      <c r="R12" s="14" t="n">
        <f aca="false">IF($B$36&gt;0,N12/$B$36,0)</f>
        <v>0.055714035088747</v>
      </c>
      <c r="S12" s="17" t="str">
        <f aca="false">IF(OR(A12="",F12="",D12=""),"",IF(VLOOKUP(D12,Units!$A$4:$C$16,2,FALSE())=VLOOKUP(F12,Units!$A$4:$C$16,2,FALSE()),"",IF(OR(VLOOKUP(D12,Units!$A$4:$C$16,2,FALSE())="count",VLOOKUP(F12,Units!$A$4:$C$16,2,FALSE())="count"),"Cannot convert a count",IF(I12&gt;0,"","Needs grams per cup"))))</f>
        <v/>
      </c>
    </row>
    <row r="13" customFormat="false" ht="15" hidden="false" customHeight="false" outlineLevel="0" collapsed="false">
      <c r="A13" s="12" t="s">
        <v>49</v>
      </c>
      <c r="B13" s="10" t="n">
        <v>8</v>
      </c>
      <c r="C13" s="12" t="n">
        <v>1</v>
      </c>
      <c r="D13" s="12" t="s">
        <v>50</v>
      </c>
      <c r="E13" s="12" t="n">
        <v>3</v>
      </c>
      <c r="F13" s="12" t="s">
        <v>51</v>
      </c>
      <c r="G13" s="12" t="n">
        <v>100</v>
      </c>
      <c r="H13" s="12" t="n">
        <v>100</v>
      </c>
      <c r="I13" s="12" t="n">
        <v>0</v>
      </c>
      <c r="J13" s="13" t="n">
        <f aca="false">IF(OR(A13="",F13="",D13=""),0,IF(S13&lt;&gt;"",0,IF(VLOOKUP(D13,Units!$A$4:$C$16,2,FALSE())=VLOOKUP(F13,Units!$A$4:$C$16,2,FALSE()),E13*VLOOKUP(F13,Units!$A$4:$C$16,3,FALSE())/VLOOKUP(D13,Units!$A$4:$C$16,3,FALSE()),IF(VLOOKUP(F13,Units!$A$4:$C$16,2,FALSE())="volume",E13*VLOOKUP(F13,Units!$A$4:$C$16,3,FALSE())*(I13/236.5882365)/VLOOKUP(D13,Units!$A$4:$C$16,3,FALSE()),E13*VLOOKUP(F13,Units!$A$4:$C$16,3,FALSE())/(I13/236.5882365)/VLOOKUP(D13,Units!$A$4:$C$16,3,FALSE())))))</f>
        <v>0.1875</v>
      </c>
      <c r="K13" s="14" t="n">
        <f aca="false">MAX(0.01,G13/100*H13/100)</f>
        <v>1</v>
      </c>
      <c r="L13" s="15" t="n">
        <f aca="false">IF(C13&gt;0,B13/C13,0)</f>
        <v>8</v>
      </c>
      <c r="M13" s="15" t="n">
        <f aca="false">L13/K13</f>
        <v>8</v>
      </c>
      <c r="N13" s="16" t="n">
        <f aca="false">J13*M13</f>
        <v>1.5</v>
      </c>
      <c r="O13" s="16" t="n">
        <f aca="false">J13*L13</f>
        <v>1.5</v>
      </c>
      <c r="P13" s="16" t="n">
        <f aca="false">N13-O13</f>
        <v>0</v>
      </c>
      <c r="Q13" s="13" t="n">
        <f aca="false">J13/K13</f>
        <v>0.1875</v>
      </c>
      <c r="R13" s="14" t="n">
        <f aca="false">IF($B$36&gt;0,N13/$B$36,0)</f>
        <v>0.0464283625739559</v>
      </c>
      <c r="S13" s="17" t="str">
        <f aca="false">IF(OR(A13="",F13="",D13=""),"",IF(VLOOKUP(D13,Units!$A$4:$C$16,2,FALSE())=VLOOKUP(F13,Units!$A$4:$C$16,2,FALSE()),"",IF(OR(VLOOKUP(D13,Units!$A$4:$C$16,2,FALSE())="count",VLOOKUP(F13,Units!$A$4:$C$16,2,FALSE())="count"),"Cannot convert a count",IF(I13&gt;0,"","Needs grams per cup"))))</f>
        <v/>
      </c>
    </row>
    <row r="14" customFormat="false" ht="15" hidden="false" customHeight="false" outlineLevel="0" collapsed="false">
      <c r="A14" s="12" t="s">
        <v>52</v>
      </c>
      <c r="B14" s="10" t="n">
        <v>22</v>
      </c>
      <c r="C14" s="12" t="n">
        <v>1</v>
      </c>
      <c r="D14" s="12" t="s">
        <v>53</v>
      </c>
      <c r="E14" s="12" t="n">
        <v>4</v>
      </c>
      <c r="F14" s="12" t="s">
        <v>54</v>
      </c>
      <c r="G14" s="12" t="n">
        <v>100</v>
      </c>
      <c r="H14" s="12" t="n">
        <v>100</v>
      </c>
      <c r="I14" s="12" t="n">
        <v>0</v>
      </c>
      <c r="J14" s="13" t="n">
        <f aca="false">IF(OR(A14="",F14="",D14=""),0,IF(S14&lt;&gt;"",0,IF(VLOOKUP(D14,Units!$A$4:$C$16,2,FALSE())=VLOOKUP(F14,Units!$A$4:$C$16,2,FALSE()),E14*VLOOKUP(F14,Units!$A$4:$C$16,3,FALSE())/VLOOKUP(D14,Units!$A$4:$C$16,3,FALSE()),IF(VLOOKUP(F14,Units!$A$4:$C$16,2,FALSE())="volume",E14*VLOOKUP(F14,Units!$A$4:$C$16,3,FALSE())*(I14/236.5882365)/VLOOKUP(D14,Units!$A$4:$C$16,3,FALSE()),E14*VLOOKUP(F14,Units!$A$4:$C$16,3,FALSE())/(I14/236.5882365)/VLOOKUP(D14,Units!$A$4:$C$16,3,FALSE())))))</f>
        <v>0.059147059125</v>
      </c>
      <c r="K14" s="14" t="n">
        <f aca="false">MAX(0.01,G14/100*H14/100)</f>
        <v>1</v>
      </c>
      <c r="L14" s="15" t="n">
        <f aca="false">IF(C14&gt;0,B14/C14,0)</f>
        <v>22</v>
      </c>
      <c r="M14" s="15" t="n">
        <f aca="false">L14/K14</f>
        <v>22</v>
      </c>
      <c r="N14" s="16" t="n">
        <f aca="false">J14*M14</f>
        <v>1.30123530075</v>
      </c>
      <c r="O14" s="16" t="n">
        <f aca="false">J14*L14</f>
        <v>1.30123530075</v>
      </c>
      <c r="P14" s="16" t="n">
        <f aca="false">N14-O14</f>
        <v>0</v>
      </c>
      <c r="Q14" s="13" t="n">
        <f aca="false">J14/K14</f>
        <v>0.059147059125</v>
      </c>
      <c r="R14" s="14" t="n">
        <f aca="false">IF($B$36&gt;0,N14/$B$36,0)</f>
        <v>0.0402761495581677</v>
      </c>
      <c r="S14" s="17" t="str">
        <f aca="false">IF(OR(A14="",F14="",D14=""),"",IF(VLOOKUP(D14,Units!$A$4:$C$16,2,FALSE())=VLOOKUP(F14,Units!$A$4:$C$16,2,FALSE()),"",IF(OR(VLOOKUP(D14,Units!$A$4:$C$16,2,FALSE())="count",VLOOKUP(F14,Units!$A$4:$C$16,2,FALSE())="count"),"Cannot convert a count",IF(I14&gt;0,"","Needs grams per cup"))))</f>
        <v/>
      </c>
    </row>
    <row r="15" customFormat="false" ht="15" hidden="false" customHeight="false" outlineLevel="0" collapsed="false">
      <c r="A15" s="12" t="s">
        <v>55</v>
      </c>
      <c r="B15" s="10" t="n">
        <v>1.2</v>
      </c>
      <c r="C15" s="12" t="n">
        <v>1</v>
      </c>
      <c r="D15" s="12" t="s">
        <v>56</v>
      </c>
      <c r="E15" s="12" t="n">
        <v>2</v>
      </c>
      <c r="F15" s="12" t="s">
        <v>56</v>
      </c>
      <c r="G15" s="12" t="n">
        <v>70</v>
      </c>
      <c r="H15" s="12" t="n">
        <v>100</v>
      </c>
      <c r="I15" s="12" t="n">
        <v>0</v>
      </c>
      <c r="J15" s="13" t="n">
        <f aca="false">IF(OR(A15="",F15="",D15=""),0,IF(S15&lt;&gt;"",0,IF(VLOOKUP(D15,Units!$A$4:$C$16,2,FALSE())=VLOOKUP(F15,Units!$A$4:$C$16,2,FALSE()),E15*VLOOKUP(F15,Units!$A$4:$C$16,3,FALSE())/VLOOKUP(D15,Units!$A$4:$C$16,3,FALSE()),IF(VLOOKUP(F15,Units!$A$4:$C$16,2,FALSE())="volume",E15*VLOOKUP(F15,Units!$A$4:$C$16,3,FALSE())*(I15/236.5882365)/VLOOKUP(D15,Units!$A$4:$C$16,3,FALSE()),E15*VLOOKUP(F15,Units!$A$4:$C$16,3,FALSE())/(I15/236.5882365)/VLOOKUP(D15,Units!$A$4:$C$16,3,FALSE())))))</f>
        <v>2</v>
      </c>
      <c r="K15" s="14" t="n">
        <f aca="false">MAX(0.01,G15/100*H15/100)</f>
        <v>0.7</v>
      </c>
      <c r="L15" s="15" t="n">
        <f aca="false">IF(C15&gt;0,B15/C15,0)</f>
        <v>1.2</v>
      </c>
      <c r="M15" s="15" t="n">
        <f aca="false">L15/K15</f>
        <v>1.71428571428571</v>
      </c>
      <c r="N15" s="16" t="n">
        <f aca="false">J15*M15</f>
        <v>3.42857142857143</v>
      </c>
      <c r="O15" s="16" t="n">
        <f aca="false">J15*L15</f>
        <v>2.4</v>
      </c>
      <c r="P15" s="16" t="n">
        <f aca="false">N15-O15</f>
        <v>1.02857142857143</v>
      </c>
      <c r="Q15" s="13" t="n">
        <f aca="false">J15/K15</f>
        <v>2.85714285714286</v>
      </c>
      <c r="R15" s="14" t="n">
        <f aca="false">IF($B$36&gt;0,N15/$B$36,0)</f>
        <v>0.106121971597613</v>
      </c>
      <c r="S15" s="17" t="str">
        <f aca="false">IF(OR(A15="",F15="",D15=""),"",IF(VLOOKUP(D15,Units!$A$4:$C$16,2,FALSE())=VLOOKUP(F15,Units!$A$4:$C$16,2,FALSE()),"",IF(OR(VLOOKUP(D15,Units!$A$4:$C$16,2,FALSE())="count",VLOOKUP(F15,Units!$A$4:$C$16,2,FALSE())="count"),"Cannot convert a count",IF(I15&gt;0,"","Needs grams per cup"))))</f>
        <v/>
      </c>
    </row>
    <row r="16" customFormat="false" ht="15" hidden="false" customHeight="false" outlineLevel="0" collapsed="false">
      <c r="A16" s="12" t="s">
        <v>57</v>
      </c>
      <c r="B16" s="10" t="n">
        <v>0.5</v>
      </c>
      <c r="C16" s="12" t="n">
        <v>1</v>
      </c>
      <c r="D16" s="12" t="s">
        <v>56</v>
      </c>
      <c r="E16" s="12" t="n">
        <v>2</v>
      </c>
      <c r="F16" s="12" t="s">
        <v>56</v>
      </c>
      <c r="G16" s="12" t="n">
        <v>100</v>
      </c>
      <c r="H16" s="12" t="n">
        <v>100</v>
      </c>
      <c r="I16" s="12" t="n">
        <v>0</v>
      </c>
      <c r="J16" s="13" t="n">
        <f aca="false">IF(OR(A16="",F16="",D16=""),0,IF(S16&lt;&gt;"",0,IF(VLOOKUP(D16,Units!$A$4:$C$16,2,FALSE())=VLOOKUP(F16,Units!$A$4:$C$16,2,FALSE()),E16*VLOOKUP(F16,Units!$A$4:$C$16,3,FALSE())/VLOOKUP(D16,Units!$A$4:$C$16,3,FALSE()),IF(VLOOKUP(F16,Units!$A$4:$C$16,2,FALSE())="volume",E16*VLOOKUP(F16,Units!$A$4:$C$16,3,FALSE())*(I16/236.5882365)/VLOOKUP(D16,Units!$A$4:$C$16,3,FALSE()),E16*VLOOKUP(F16,Units!$A$4:$C$16,3,FALSE())/(I16/236.5882365)/VLOOKUP(D16,Units!$A$4:$C$16,3,FALSE())))))</f>
        <v>2</v>
      </c>
      <c r="K16" s="14" t="n">
        <f aca="false">MAX(0.01,G16/100*H16/100)</f>
        <v>1</v>
      </c>
      <c r="L16" s="15" t="n">
        <f aca="false">IF(C16&gt;0,B16/C16,0)</f>
        <v>0.5</v>
      </c>
      <c r="M16" s="15" t="n">
        <f aca="false">L16/K16</f>
        <v>0.5</v>
      </c>
      <c r="N16" s="16" t="n">
        <f aca="false">J16*M16</f>
        <v>1</v>
      </c>
      <c r="O16" s="16" t="n">
        <f aca="false">J16*L16</f>
        <v>1</v>
      </c>
      <c r="P16" s="16" t="n">
        <f aca="false">N16-O16</f>
        <v>0</v>
      </c>
      <c r="Q16" s="13" t="n">
        <f aca="false">J16/K16</f>
        <v>2</v>
      </c>
      <c r="R16" s="14" t="n">
        <f aca="false">IF($B$36&gt;0,N16/$B$36,0)</f>
        <v>0.0309522417159706</v>
      </c>
      <c r="S16" s="17" t="str">
        <f aca="false">IF(OR(A16="",F16="",D16=""),"",IF(VLOOKUP(D16,Units!$A$4:$C$16,2,FALSE())=VLOOKUP(F16,Units!$A$4:$C$16,2,FALSE()),"",IF(OR(VLOOKUP(D16,Units!$A$4:$C$16,2,FALSE())="count",VLOOKUP(F16,Units!$A$4:$C$16,2,FALSE())="count"),"Cannot convert a count",IF(I16&gt;0,"","Needs grams per cup"))))</f>
        <v/>
      </c>
    </row>
    <row r="17" customFormat="false" ht="15" hidden="false" customHeight="false" outlineLevel="0" collapsed="false">
      <c r="A17" s="12"/>
      <c r="B17" s="10"/>
      <c r="C17" s="12"/>
      <c r="D17" s="12"/>
      <c r="E17" s="12"/>
      <c r="F17" s="12"/>
      <c r="G17" s="12"/>
      <c r="H17" s="12"/>
      <c r="I17" s="12"/>
      <c r="J17" s="13" t="n">
        <f aca="false">IF(OR(A17="",F17="",D17=""),0,IF(S17&lt;&gt;"",0,IF(VLOOKUP(D17,Units!$A$4:$C$16,2,FALSE())=VLOOKUP(F17,Units!$A$4:$C$16,2,FALSE()),E17*VLOOKUP(F17,Units!$A$4:$C$16,3,FALSE())/VLOOKUP(D17,Units!$A$4:$C$16,3,FALSE()),IF(VLOOKUP(F17,Units!$A$4:$C$16,2,FALSE())="volume",E17*VLOOKUP(F17,Units!$A$4:$C$16,3,FALSE())*(I17/236.5882365)/VLOOKUP(D17,Units!$A$4:$C$16,3,FALSE()),E17*VLOOKUP(F17,Units!$A$4:$C$16,3,FALSE())/(I17/236.5882365)/VLOOKUP(D17,Units!$A$4:$C$16,3,FALSE())))))</f>
        <v>0</v>
      </c>
      <c r="K17" s="14" t="n">
        <f aca="false">MAX(0.01,G17/100*H17/100)</f>
        <v>0.01</v>
      </c>
      <c r="L17" s="15" t="n">
        <f aca="false">IF(C17&gt;0,B17/C17,0)</f>
        <v>0</v>
      </c>
      <c r="M17" s="15" t="n">
        <f aca="false">L17/K17</f>
        <v>0</v>
      </c>
      <c r="N17" s="16" t="n">
        <f aca="false">J17*M17</f>
        <v>0</v>
      </c>
      <c r="O17" s="16" t="n">
        <f aca="false">J17*L17</f>
        <v>0</v>
      </c>
      <c r="P17" s="16" t="n">
        <f aca="false">N17-O17</f>
        <v>0</v>
      </c>
      <c r="Q17" s="13" t="n">
        <f aca="false">J17/K17</f>
        <v>0</v>
      </c>
      <c r="R17" s="14" t="n">
        <f aca="false">IF($B$36&gt;0,N17/$B$36,0)</f>
        <v>0</v>
      </c>
      <c r="S17" s="17" t="str">
        <f aca="false">IF(OR(A17="",F17="",D17=""),"",IF(VLOOKUP(D17,Units!$A$4:$C$16,2,FALSE())=VLOOKUP(F17,Units!$A$4:$C$16,2,FALSE()),"",IF(OR(VLOOKUP(D17,Units!$A$4:$C$16,2,FALSE())="count",VLOOKUP(F17,Units!$A$4:$C$16,2,FALSE())="count"),"Cannot convert a count",IF(I17&gt;0,"","Needs grams per cup"))))</f>
        <v/>
      </c>
    </row>
    <row r="18" customFormat="false" ht="15" hidden="false" customHeight="false" outlineLevel="0" collapsed="false">
      <c r="A18" s="12"/>
      <c r="B18" s="10"/>
      <c r="C18" s="12"/>
      <c r="D18" s="12"/>
      <c r="E18" s="12"/>
      <c r="F18" s="12"/>
      <c r="G18" s="12"/>
      <c r="H18" s="12"/>
      <c r="I18" s="12"/>
      <c r="J18" s="13" t="n">
        <f aca="false">IF(OR(A18="",F18="",D18=""),0,IF(S18&lt;&gt;"",0,IF(VLOOKUP(D18,Units!$A$4:$C$16,2,FALSE())=VLOOKUP(F18,Units!$A$4:$C$16,2,FALSE()),E18*VLOOKUP(F18,Units!$A$4:$C$16,3,FALSE())/VLOOKUP(D18,Units!$A$4:$C$16,3,FALSE()),IF(VLOOKUP(F18,Units!$A$4:$C$16,2,FALSE())="volume",E18*VLOOKUP(F18,Units!$A$4:$C$16,3,FALSE())*(I18/236.5882365)/VLOOKUP(D18,Units!$A$4:$C$16,3,FALSE()),E18*VLOOKUP(F18,Units!$A$4:$C$16,3,FALSE())/(I18/236.5882365)/VLOOKUP(D18,Units!$A$4:$C$16,3,FALSE())))))</f>
        <v>0</v>
      </c>
      <c r="K18" s="14" t="n">
        <f aca="false">MAX(0.01,G18/100*H18/100)</f>
        <v>0.01</v>
      </c>
      <c r="L18" s="15" t="n">
        <f aca="false">IF(C18&gt;0,B18/C18,0)</f>
        <v>0</v>
      </c>
      <c r="M18" s="15" t="n">
        <f aca="false">L18/K18</f>
        <v>0</v>
      </c>
      <c r="N18" s="16" t="n">
        <f aca="false">J18*M18</f>
        <v>0</v>
      </c>
      <c r="O18" s="16" t="n">
        <f aca="false">J18*L18</f>
        <v>0</v>
      </c>
      <c r="P18" s="16" t="n">
        <f aca="false">N18-O18</f>
        <v>0</v>
      </c>
      <c r="Q18" s="13" t="n">
        <f aca="false">J18/K18</f>
        <v>0</v>
      </c>
      <c r="R18" s="14" t="n">
        <f aca="false">IF($B$36&gt;0,N18/$B$36,0)</f>
        <v>0</v>
      </c>
      <c r="S18" s="17" t="str">
        <f aca="false">IF(OR(A18="",F18="",D18=""),"",IF(VLOOKUP(D18,Units!$A$4:$C$16,2,FALSE())=VLOOKUP(F18,Units!$A$4:$C$16,2,FALSE()),"",IF(OR(VLOOKUP(D18,Units!$A$4:$C$16,2,FALSE())="count",VLOOKUP(F18,Units!$A$4:$C$16,2,FALSE())="count"),"Cannot convert a count",IF(I18&gt;0,"","Needs grams per cup"))))</f>
        <v/>
      </c>
    </row>
    <row r="19" customFormat="false" ht="15" hidden="false" customHeight="false" outlineLevel="0" collapsed="false">
      <c r="A19" s="12"/>
      <c r="B19" s="10"/>
      <c r="C19" s="12"/>
      <c r="D19" s="12"/>
      <c r="E19" s="12"/>
      <c r="F19" s="12"/>
      <c r="G19" s="12"/>
      <c r="H19" s="12"/>
      <c r="I19" s="12"/>
      <c r="J19" s="13" t="n">
        <f aca="false">IF(OR(A19="",F19="",D19=""),0,IF(S19&lt;&gt;"",0,IF(VLOOKUP(D19,Units!$A$4:$C$16,2,FALSE())=VLOOKUP(F19,Units!$A$4:$C$16,2,FALSE()),E19*VLOOKUP(F19,Units!$A$4:$C$16,3,FALSE())/VLOOKUP(D19,Units!$A$4:$C$16,3,FALSE()),IF(VLOOKUP(F19,Units!$A$4:$C$16,2,FALSE())="volume",E19*VLOOKUP(F19,Units!$A$4:$C$16,3,FALSE())*(I19/236.5882365)/VLOOKUP(D19,Units!$A$4:$C$16,3,FALSE()),E19*VLOOKUP(F19,Units!$A$4:$C$16,3,FALSE())/(I19/236.5882365)/VLOOKUP(D19,Units!$A$4:$C$16,3,FALSE())))))</f>
        <v>0</v>
      </c>
      <c r="K19" s="14" t="n">
        <f aca="false">MAX(0.01,G19/100*H19/100)</f>
        <v>0.01</v>
      </c>
      <c r="L19" s="15" t="n">
        <f aca="false">IF(C19&gt;0,B19/C19,0)</f>
        <v>0</v>
      </c>
      <c r="M19" s="15" t="n">
        <f aca="false">L19/K19</f>
        <v>0</v>
      </c>
      <c r="N19" s="16" t="n">
        <f aca="false">J19*M19</f>
        <v>0</v>
      </c>
      <c r="O19" s="16" t="n">
        <f aca="false">J19*L19</f>
        <v>0</v>
      </c>
      <c r="P19" s="16" t="n">
        <f aca="false">N19-O19</f>
        <v>0</v>
      </c>
      <c r="Q19" s="13" t="n">
        <f aca="false">J19/K19</f>
        <v>0</v>
      </c>
      <c r="R19" s="14" t="n">
        <f aca="false">IF($B$36&gt;0,N19/$B$36,0)</f>
        <v>0</v>
      </c>
      <c r="S19" s="17" t="str">
        <f aca="false">IF(OR(A19="",F19="",D19=""),"",IF(VLOOKUP(D19,Units!$A$4:$C$16,2,FALSE())=VLOOKUP(F19,Units!$A$4:$C$16,2,FALSE()),"",IF(OR(VLOOKUP(D19,Units!$A$4:$C$16,2,FALSE())="count",VLOOKUP(F19,Units!$A$4:$C$16,2,FALSE())="count"),"Cannot convert a count",IF(I19&gt;0,"","Needs grams per cup"))))</f>
        <v/>
      </c>
    </row>
    <row r="20" customFormat="false" ht="15" hidden="false" customHeight="false" outlineLevel="0" collapsed="false">
      <c r="A20" s="12"/>
      <c r="B20" s="10"/>
      <c r="C20" s="12"/>
      <c r="D20" s="12"/>
      <c r="E20" s="12"/>
      <c r="F20" s="12"/>
      <c r="G20" s="12"/>
      <c r="H20" s="12"/>
      <c r="I20" s="12"/>
      <c r="J20" s="13" t="n">
        <f aca="false">IF(OR(A20="",F20="",D20=""),0,IF(S20&lt;&gt;"",0,IF(VLOOKUP(D20,Units!$A$4:$C$16,2,FALSE())=VLOOKUP(F20,Units!$A$4:$C$16,2,FALSE()),E20*VLOOKUP(F20,Units!$A$4:$C$16,3,FALSE())/VLOOKUP(D20,Units!$A$4:$C$16,3,FALSE()),IF(VLOOKUP(F20,Units!$A$4:$C$16,2,FALSE())="volume",E20*VLOOKUP(F20,Units!$A$4:$C$16,3,FALSE())*(I20/236.5882365)/VLOOKUP(D20,Units!$A$4:$C$16,3,FALSE()),E20*VLOOKUP(F20,Units!$A$4:$C$16,3,FALSE())/(I20/236.5882365)/VLOOKUP(D20,Units!$A$4:$C$16,3,FALSE())))))</f>
        <v>0</v>
      </c>
      <c r="K20" s="14" t="n">
        <f aca="false">MAX(0.01,G20/100*H20/100)</f>
        <v>0.01</v>
      </c>
      <c r="L20" s="15" t="n">
        <f aca="false">IF(C20&gt;0,B20/C20,0)</f>
        <v>0</v>
      </c>
      <c r="M20" s="15" t="n">
        <f aca="false">L20/K20</f>
        <v>0</v>
      </c>
      <c r="N20" s="16" t="n">
        <f aca="false">J20*M20</f>
        <v>0</v>
      </c>
      <c r="O20" s="16" t="n">
        <f aca="false">J20*L20</f>
        <v>0</v>
      </c>
      <c r="P20" s="16" t="n">
        <f aca="false">N20-O20</f>
        <v>0</v>
      </c>
      <c r="Q20" s="13" t="n">
        <f aca="false">J20/K20</f>
        <v>0</v>
      </c>
      <c r="R20" s="14" t="n">
        <f aca="false">IF($B$36&gt;0,N20/$B$36,0)</f>
        <v>0</v>
      </c>
      <c r="S20" s="17" t="str">
        <f aca="false">IF(OR(A20="",F20="",D20=""),"",IF(VLOOKUP(D20,Units!$A$4:$C$16,2,FALSE())=VLOOKUP(F20,Units!$A$4:$C$16,2,FALSE()),"",IF(OR(VLOOKUP(D20,Units!$A$4:$C$16,2,FALSE())="count",VLOOKUP(F20,Units!$A$4:$C$16,2,FALSE())="count"),"Cannot convert a count",IF(I20&gt;0,"","Needs grams per cup"))))</f>
        <v/>
      </c>
    </row>
    <row r="21" customFormat="false" ht="15" hidden="false" customHeight="false" outlineLevel="0" collapsed="false">
      <c r="A21" s="12"/>
      <c r="B21" s="10"/>
      <c r="C21" s="12"/>
      <c r="D21" s="12"/>
      <c r="E21" s="12"/>
      <c r="F21" s="12"/>
      <c r="G21" s="12"/>
      <c r="H21" s="12"/>
      <c r="I21" s="12"/>
      <c r="J21" s="13" t="n">
        <f aca="false">IF(OR(A21="",F21="",D21=""),0,IF(S21&lt;&gt;"",0,IF(VLOOKUP(D21,Units!$A$4:$C$16,2,FALSE())=VLOOKUP(F21,Units!$A$4:$C$16,2,FALSE()),E21*VLOOKUP(F21,Units!$A$4:$C$16,3,FALSE())/VLOOKUP(D21,Units!$A$4:$C$16,3,FALSE()),IF(VLOOKUP(F21,Units!$A$4:$C$16,2,FALSE())="volume",E21*VLOOKUP(F21,Units!$A$4:$C$16,3,FALSE())*(I21/236.5882365)/VLOOKUP(D21,Units!$A$4:$C$16,3,FALSE()),E21*VLOOKUP(F21,Units!$A$4:$C$16,3,FALSE())/(I21/236.5882365)/VLOOKUP(D21,Units!$A$4:$C$16,3,FALSE())))))</f>
        <v>0</v>
      </c>
      <c r="K21" s="14" t="n">
        <f aca="false">MAX(0.01,G21/100*H21/100)</f>
        <v>0.01</v>
      </c>
      <c r="L21" s="15" t="n">
        <f aca="false">IF(C21&gt;0,B21/C21,0)</f>
        <v>0</v>
      </c>
      <c r="M21" s="15" t="n">
        <f aca="false">L21/K21</f>
        <v>0</v>
      </c>
      <c r="N21" s="16" t="n">
        <f aca="false">J21*M21</f>
        <v>0</v>
      </c>
      <c r="O21" s="16" t="n">
        <f aca="false">J21*L21</f>
        <v>0</v>
      </c>
      <c r="P21" s="16" t="n">
        <f aca="false">N21-O21</f>
        <v>0</v>
      </c>
      <c r="Q21" s="13" t="n">
        <f aca="false">J21/K21</f>
        <v>0</v>
      </c>
      <c r="R21" s="14" t="n">
        <f aca="false">IF($B$36&gt;0,N21/$B$36,0)</f>
        <v>0</v>
      </c>
      <c r="S21" s="17" t="str">
        <f aca="false">IF(OR(A21="",F21="",D21=""),"",IF(VLOOKUP(D21,Units!$A$4:$C$16,2,FALSE())=VLOOKUP(F21,Units!$A$4:$C$16,2,FALSE()),"",IF(OR(VLOOKUP(D21,Units!$A$4:$C$16,2,FALSE())="count",VLOOKUP(F21,Units!$A$4:$C$16,2,FALSE())="count"),"Cannot convert a count",IF(I21&gt;0,"","Needs grams per cup"))))</f>
        <v/>
      </c>
    </row>
    <row r="22" customFormat="false" ht="15" hidden="false" customHeight="false" outlineLevel="0" collapsed="false">
      <c r="A22" s="12"/>
      <c r="B22" s="10"/>
      <c r="C22" s="12"/>
      <c r="D22" s="12"/>
      <c r="E22" s="12"/>
      <c r="F22" s="12"/>
      <c r="G22" s="12"/>
      <c r="H22" s="12"/>
      <c r="I22" s="12"/>
      <c r="J22" s="13" t="n">
        <f aca="false">IF(OR(A22="",F22="",D22=""),0,IF(S22&lt;&gt;"",0,IF(VLOOKUP(D22,Units!$A$4:$C$16,2,FALSE())=VLOOKUP(F22,Units!$A$4:$C$16,2,FALSE()),E22*VLOOKUP(F22,Units!$A$4:$C$16,3,FALSE())/VLOOKUP(D22,Units!$A$4:$C$16,3,FALSE()),IF(VLOOKUP(F22,Units!$A$4:$C$16,2,FALSE())="volume",E22*VLOOKUP(F22,Units!$A$4:$C$16,3,FALSE())*(I22/236.5882365)/VLOOKUP(D22,Units!$A$4:$C$16,3,FALSE()),E22*VLOOKUP(F22,Units!$A$4:$C$16,3,FALSE())/(I22/236.5882365)/VLOOKUP(D22,Units!$A$4:$C$16,3,FALSE())))))</f>
        <v>0</v>
      </c>
      <c r="K22" s="14" t="n">
        <f aca="false">MAX(0.01,G22/100*H22/100)</f>
        <v>0.01</v>
      </c>
      <c r="L22" s="15" t="n">
        <f aca="false">IF(C22&gt;0,B22/C22,0)</f>
        <v>0</v>
      </c>
      <c r="M22" s="15" t="n">
        <f aca="false">L22/K22</f>
        <v>0</v>
      </c>
      <c r="N22" s="16" t="n">
        <f aca="false">J22*M22</f>
        <v>0</v>
      </c>
      <c r="O22" s="16" t="n">
        <f aca="false">J22*L22</f>
        <v>0</v>
      </c>
      <c r="P22" s="16" t="n">
        <f aca="false">N22-O22</f>
        <v>0</v>
      </c>
      <c r="Q22" s="13" t="n">
        <f aca="false">J22/K22</f>
        <v>0</v>
      </c>
      <c r="R22" s="14" t="n">
        <f aca="false">IF($B$36&gt;0,N22/$B$36,0)</f>
        <v>0</v>
      </c>
      <c r="S22" s="17" t="str">
        <f aca="false">IF(OR(A22="",F22="",D22=""),"",IF(VLOOKUP(D22,Units!$A$4:$C$16,2,FALSE())=VLOOKUP(F22,Units!$A$4:$C$16,2,FALSE()),"",IF(OR(VLOOKUP(D22,Units!$A$4:$C$16,2,FALSE())="count",VLOOKUP(F22,Units!$A$4:$C$16,2,FALSE())="count"),"Cannot convert a count",IF(I22&gt;0,"","Needs grams per cup"))))</f>
        <v/>
      </c>
    </row>
    <row r="23" customFormat="false" ht="15" hidden="false" customHeight="false" outlineLevel="0" collapsed="false">
      <c r="A23" s="12"/>
      <c r="B23" s="10"/>
      <c r="C23" s="12"/>
      <c r="D23" s="12"/>
      <c r="E23" s="12"/>
      <c r="F23" s="12"/>
      <c r="G23" s="12"/>
      <c r="H23" s="12"/>
      <c r="I23" s="12"/>
      <c r="J23" s="13" t="n">
        <f aca="false">IF(OR(A23="",F23="",D23=""),0,IF(S23&lt;&gt;"",0,IF(VLOOKUP(D23,Units!$A$4:$C$16,2,FALSE())=VLOOKUP(F23,Units!$A$4:$C$16,2,FALSE()),E23*VLOOKUP(F23,Units!$A$4:$C$16,3,FALSE())/VLOOKUP(D23,Units!$A$4:$C$16,3,FALSE()),IF(VLOOKUP(F23,Units!$A$4:$C$16,2,FALSE())="volume",E23*VLOOKUP(F23,Units!$A$4:$C$16,3,FALSE())*(I23/236.5882365)/VLOOKUP(D23,Units!$A$4:$C$16,3,FALSE()),E23*VLOOKUP(F23,Units!$A$4:$C$16,3,FALSE())/(I23/236.5882365)/VLOOKUP(D23,Units!$A$4:$C$16,3,FALSE())))))</f>
        <v>0</v>
      </c>
      <c r="K23" s="14" t="n">
        <f aca="false">MAX(0.01,G23/100*H23/100)</f>
        <v>0.01</v>
      </c>
      <c r="L23" s="15" t="n">
        <f aca="false">IF(C23&gt;0,B23/C23,0)</f>
        <v>0</v>
      </c>
      <c r="M23" s="15" t="n">
        <f aca="false">L23/K23</f>
        <v>0</v>
      </c>
      <c r="N23" s="16" t="n">
        <f aca="false">J23*M23</f>
        <v>0</v>
      </c>
      <c r="O23" s="16" t="n">
        <f aca="false">J23*L23</f>
        <v>0</v>
      </c>
      <c r="P23" s="16" t="n">
        <f aca="false">N23-O23</f>
        <v>0</v>
      </c>
      <c r="Q23" s="13" t="n">
        <f aca="false">J23/K23</f>
        <v>0</v>
      </c>
      <c r="R23" s="14" t="n">
        <f aca="false">IF($B$36&gt;0,N23/$B$36,0)</f>
        <v>0</v>
      </c>
      <c r="S23" s="17" t="str">
        <f aca="false">IF(OR(A23="",F23="",D23=""),"",IF(VLOOKUP(D23,Units!$A$4:$C$16,2,FALSE())=VLOOKUP(F23,Units!$A$4:$C$16,2,FALSE()),"",IF(OR(VLOOKUP(D23,Units!$A$4:$C$16,2,FALSE())="count",VLOOKUP(F23,Units!$A$4:$C$16,2,FALSE())="count"),"Cannot convert a count",IF(I23&gt;0,"","Needs grams per cup"))))</f>
        <v/>
      </c>
    </row>
    <row r="24" customFormat="false" ht="15" hidden="false" customHeight="false" outlineLevel="0" collapsed="false">
      <c r="A24" s="12"/>
      <c r="B24" s="10"/>
      <c r="C24" s="12"/>
      <c r="D24" s="12"/>
      <c r="E24" s="12"/>
      <c r="F24" s="12"/>
      <c r="G24" s="12"/>
      <c r="H24" s="12"/>
      <c r="I24" s="12"/>
      <c r="J24" s="13" t="n">
        <f aca="false">IF(OR(A24="",F24="",D24=""),0,IF(S24&lt;&gt;"",0,IF(VLOOKUP(D24,Units!$A$4:$C$16,2,FALSE())=VLOOKUP(F24,Units!$A$4:$C$16,2,FALSE()),E24*VLOOKUP(F24,Units!$A$4:$C$16,3,FALSE())/VLOOKUP(D24,Units!$A$4:$C$16,3,FALSE()),IF(VLOOKUP(F24,Units!$A$4:$C$16,2,FALSE())="volume",E24*VLOOKUP(F24,Units!$A$4:$C$16,3,FALSE())*(I24/236.5882365)/VLOOKUP(D24,Units!$A$4:$C$16,3,FALSE()),E24*VLOOKUP(F24,Units!$A$4:$C$16,3,FALSE())/(I24/236.5882365)/VLOOKUP(D24,Units!$A$4:$C$16,3,FALSE())))))</f>
        <v>0</v>
      </c>
      <c r="K24" s="14" t="n">
        <f aca="false">MAX(0.01,G24/100*H24/100)</f>
        <v>0.01</v>
      </c>
      <c r="L24" s="15" t="n">
        <f aca="false">IF(C24&gt;0,B24/C24,0)</f>
        <v>0</v>
      </c>
      <c r="M24" s="15" t="n">
        <f aca="false">L24/K24</f>
        <v>0</v>
      </c>
      <c r="N24" s="16" t="n">
        <f aca="false">J24*M24</f>
        <v>0</v>
      </c>
      <c r="O24" s="16" t="n">
        <f aca="false">J24*L24</f>
        <v>0</v>
      </c>
      <c r="P24" s="16" t="n">
        <f aca="false">N24-O24</f>
        <v>0</v>
      </c>
      <c r="Q24" s="13" t="n">
        <f aca="false">J24/K24</f>
        <v>0</v>
      </c>
      <c r="R24" s="14" t="n">
        <f aca="false">IF($B$36&gt;0,N24/$B$36,0)</f>
        <v>0</v>
      </c>
      <c r="S24" s="17" t="str">
        <f aca="false">IF(OR(A24="",F24="",D24=""),"",IF(VLOOKUP(D24,Units!$A$4:$C$16,2,FALSE())=VLOOKUP(F24,Units!$A$4:$C$16,2,FALSE()),"",IF(OR(VLOOKUP(D24,Units!$A$4:$C$16,2,FALSE())="count",VLOOKUP(F24,Units!$A$4:$C$16,2,FALSE())="count"),"Cannot convert a count",IF(I24&gt;0,"","Needs grams per cup"))))</f>
        <v/>
      </c>
    </row>
    <row r="25" customFormat="false" ht="15" hidden="false" customHeight="false" outlineLevel="0" collapsed="false">
      <c r="A25" s="12"/>
      <c r="B25" s="10"/>
      <c r="C25" s="12"/>
      <c r="D25" s="12"/>
      <c r="E25" s="12"/>
      <c r="F25" s="12"/>
      <c r="G25" s="12"/>
      <c r="H25" s="12"/>
      <c r="I25" s="12"/>
      <c r="J25" s="13" t="n">
        <f aca="false">IF(OR(A25="",F25="",D25=""),0,IF(S25&lt;&gt;"",0,IF(VLOOKUP(D25,Units!$A$4:$C$16,2,FALSE())=VLOOKUP(F25,Units!$A$4:$C$16,2,FALSE()),E25*VLOOKUP(F25,Units!$A$4:$C$16,3,FALSE())/VLOOKUP(D25,Units!$A$4:$C$16,3,FALSE()),IF(VLOOKUP(F25,Units!$A$4:$C$16,2,FALSE())="volume",E25*VLOOKUP(F25,Units!$A$4:$C$16,3,FALSE())*(I25/236.5882365)/VLOOKUP(D25,Units!$A$4:$C$16,3,FALSE()),E25*VLOOKUP(F25,Units!$A$4:$C$16,3,FALSE())/(I25/236.5882365)/VLOOKUP(D25,Units!$A$4:$C$16,3,FALSE())))))</f>
        <v>0</v>
      </c>
      <c r="K25" s="14" t="n">
        <f aca="false">MAX(0.01,G25/100*H25/100)</f>
        <v>0.01</v>
      </c>
      <c r="L25" s="15" t="n">
        <f aca="false">IF(C25&gt;0,B25/C25,0)</f>
        <v>0</v>
      </c>
      <c r="M25" s="15" t="n">
        <f aca="false">L25/K25</f>
        <v>0</v>
      </c>
      <c r="N25" s="16" t="n">
        <f aca="false">J25*M25</f>
        <v>0</v>
      </c>
      <c r="O25" s="16" t="n">
        <f aca="false">J25*L25</f>
        <v>0</v>
      </c>
      <c r="P25" s="16" t="n">
        <f aca="false">N25-O25</f>
        <v>0</v>
      </c>
      <c r="Q25" s="13" t="n">
        <f aca="false">J25/K25</f>
        <v>0</v>
      </c>
      <c r="R25" s="14" t="n">
        <f aca="false">IF($B$36&gt;0,N25/$B$36,0)</f>
        <v>0</v>
      </c>
      <c r="S25" s="17" t="str">
        <f aca="false">IF(OR(A25="",F25="",D25=""),"",IF(VLOOKUP(D25,Units!$A$4:$C$16,2,FALSE())=VLOOKUP(F25,Units!$A$4:$C$16,2,FALSE()),"",IF(OR(VLOOKUP(D25,Units!$A$4:$C$16,2,FALSE())="count",VLOOKUP(F25,Units!$A$4:$C$16,2,FALSE())="count"),"Cannot convert a count",IF(I25&gt;0,"","Needs grams per cup"))))</f>
        <v/>
      </c>
    </row>
    <row r="26" customFormat="false" ht="15" hidden="false" customHeight="false" outlineLevel="0" collapsed="false">
      <c r="A26" s="12"/>
      <c r="B26" s="10"/>
      <c r="C26" s="12"/>
      <c r="D26" s="12"/>
      <c r="E26" s="12"/>
      <c r="F26" s="12"/>
      <c r="G26" s="12"/>
      <c r="H26" s="12"/>
      <c r="I26" s="12"/>
      <c r="J26" s="13" t="n">
        <f aca="false">IF(OR(A26="",F26="",D26=""),0,IF(S26&lt;&gt;"",0,IF(VLOOKUP(D26,Units!$A$4:$C$16,2,FALSE())=VLOOKUP(F26,Units!$A$4:$C$16,2,FALSE()),E26*VLOOKUP(F26,Units!$A$4:$C$16,3,FALSE())/VLOOKUP(D26,Units!$A$4:$C$16,3,FALSE()),IF(VLOOKUP(F26,Units!$A$4:$C$16,2,FALSE())="volume",E26*VLOOKUP(F26,Units!$A$4:$C$16,3,FALSE())*(I26/236.5882365)/VLOOKUP(D26,Units!$A$4:$C$16,3,FALSE()),E26*VLOOKUP(F26,Units!$A$4:$C$16,3,FALSE())/(I26/236.5882365)/VLOOKUP(D26,Units!$A$4:$C$16,3,FALSE())))))</f>
        <v>0</v>
      </c>
      <c r="K26" s="14" t="n">
        <f aca="false">MAX(0.01,G26/100*H26/100)</f>
        <v>0.01</v>
      </c>
      <c r="L26" s="15" t="n">
        <f aca="false">IF(C26&gt;0,B26/C26,0)</f>
        <v>0</v>
      </c>
      <c r="M26" s="15" t="n">
        <f aca="false">L26/K26</f>
        <v>0</v>
      </c>
      <c r="N26" s="16" t="n">
        <f aca="false">J26*M26</f>
        <v>0</v>
      </c>
      <c r="O26" s="16" t="n">
        <f aca="false">J26*L26</f>
        <v>0</v>
      </c>
      <c r="P26" s="16" t="n">
        <f aca="false">N26-O26</f>
        <v>0</v>
      </c>
      <c r="Q26" s="13" t="n">
        <f aca="false">J26/K26</f>
        <v>0</v>
      </c>
      <c r="R26" s="14" t="n">
        <f aca="false">IF($B$36&gt;0,N26/$B$36,0)</f>
        <v>0</v>
      </c>
      <c r="S26" s="17" t="str">
        <f aca="false">IF(OR(A26="",F26="",D26=""),"",IF(VLOOKUP(D26,Units!$A$4:$C$16,2,FALSE())=VLOOKUP(F26,Units!$A$4:$C$16,2,FALSE()),"",IF(OR(VLOOKUP(D26,Units!$A$4:$C$16,2,FALSE())="count",VLOOKUP(F26,Units!$A$4:$C$16,2,FALSE())="count"),"Cannot convert a count",IF(I26&gt;0,"","Needs grams per cup"))))</f>
        <v/>
      </c>
    </row>
    <row r="27" customFormat="false" ht="15" hidden="false" customHeight="false" outlineLevel="0" collapsed="false">
      <c r="A27" s="12"/>
      <c r="B27" s="10"/>
      <c r="C27" s="12"/>
      <c r="D27" s="12"/>
      <c r="E27" s="12"/>
      <c r="F27" s="12"/>
      <c r="G27" s="12"/>
      <c r="H27" s="12"/>
      <c r="I27" s="12"/>
      <c r="J27" s="13" t="n">
        <f aca="false">IF(OR(A27="",F27="",D27=""),0,IF(S27&lt;&gt;"",0,IF(VLOOKUP(D27,Units!$A$4:$C$16,2,FALSE())=VLOOKUP(F27,Units!$A$4:$C$16,2,FALSE()),E27*VLOOKUP(F27,Units!$A$4:$C$16,3,FALSE())/VLOOKUP(D27,Units!$A$4:$C$16,3,FALSE()),IF(VLOOKUP(F27,Units!$A$4:$C$16,2,FALSE())="volume",E27*VLOOKUP(F27,Units!$A$4:$C$16,3,FALSE())*(I27/236.5882365)/VLOOKUP(D27,Units!$A$4:$C$16,3,FALSE()),E27*VLOOKUP(F27,Units!$A$4:$C$16,3,FALSE())/(I27/236.5882365)/VLOOKUP(D27,Units!$A$4:$C$16,3,FALSE())))))</f>
        <v>0</v>
      </c>
      <c r="K27" s="14" t="n">
        <f aca="false">MAX(0.01,G27/100*H27/100)</f>
        <v>0.01</v>
      </c>
      <c r="L27" s="15" t="n">
        <f aca="false">IF(C27&gt;0,B27/C27,0)</f>
        <v>0</v>
      </c>
      <c r="M27" s="15" t="n">
        <f aca="false">L27/K27</f>
        <v>0</v>
      </c>
      <c r="N27" s="16" t="n">
        <f aca="false">J27*M27</f>
        <v>0</v>
      </c>
      <c r="O27" s="16" t="n">
        <f aca="false">J27*L27</f>
        <v>0</v>
      </c>
      <c r="P27" s="16" t="n">
        <f aca="false">N27-O27</f>
        <v>0</v>
      </c>
      <c r="Q27" s="13" t="n">
        <f aca="false">J27/K27</f>
        <v>0</v>
      </c>
      <c r="R27" s="14" t="n">
        <f aca="false">IF($B$36&gt;0,N27/$B$36,0)</f>
        <v>0</v>
      </c>
      <c r="S27" s="17" t="str">
        <f aca="false">IF(OR(A27="",F27="",D27=""),"",IF(VLOOKUP(D27,Units!$A$4:$C$16,2,FALSE())=VLOOKUP(F27,Units!$A$4:$C$16,2,FALSE()),"",IF(OR(VLOOKUP(D27,Units!$A$4:$C$16,2,FALSE())="count",VLOOKUP(F27,Units!$A$4:$C$16,2,FALSE())="count"),"Cannot convert a count",IF(I27&gt;0,"","Needs grams per cup"))))</f>
        <v/>
      </c>
    </row>
    <row r="28" customFormat="false" ht="15" hidden="false" customHeight="false" outlineLevel="0" collapsed="false">
      <c r="A28" s="12"/>
      <c r="B28" s="10"/>
      <c r="C28" s="12"/>
      <c r="D28" s="12"/>
      <c r="E28" s="12"/>
      <c r="F28" s="12"/>
      <c r="G28" s="12"/>
      <c r="H28" s="12"/>
      <c r="I28" s="12"/>
      <c r="J28" s="13" t="n">
        <f aca="false">IF(OR(A28="",F28="",D28=""),0,IF(S28&lt;&gt;"",0,IF(VLOOKUP(D28,Units!$A$4:$C$16,2,FALSE())=VLOOKUP(F28,Units!$A$4:$C$16,2,FALSE()),E28*VLOOKUP(F28,Units!$A$4:$C$16,3,FALSE())/VLOOKUP(D28,Units!$A$4:$C$16,3,FALSE()),IF(VLOOKUP(F28,Units!$A$4:$C$16,2,FALSE())="volume",E28*VLOOKUP(F28,Units!$A$4:$C$16,3,FALSE())*(I28/236.5882365)/VLOOKUP(D28,Units!$A$4:$C$16,3,FALSE()),E28*VLOOKUP(F28,Units!$A$4:$C$16,3,FALSE())/(I28/236.5882365)/VLOOKUP(D28,Units!$A$4:$C$16,3,FALSE())))))</f>
        <v>0</v>
      </c>
      <c r="K28" s="14" t="n">
        <f aca="false">MAX(0.01,G28/100*H28/100)</f>
        <v>0.01</v>
      </c>
      <c r="L28" s="15" t="n">
        <f aca="false">IF(C28&gt;0,B28/C28,0)</f>
        <v>0</v>
      </c>
      <c r="M28" s="15" t="n">
        <f aca="false">L28/K28</f>
        <v>0</v>
      </c>
      <c r="N28" s="16" t="n">
        <f aca="false">J28*M28</f>
        <v>0</v>
      </c>
      <c r="O28" s="16" t="n">
        <f aca="false">J28*L28</f>
        <v>0</v>
      </c>
      <c r="P28" s="16" t="n">
        <f aca="false">N28-O28</f>
        <v>0</v>
      </c>
      <c r="Q28" s="13" t="n">
        <f aca="false">J28/K28</f>
        <v>0</v>
      </c>
      <c r="R28" s="14" t="n">
        <f aca="false">IF($B$36&gt;0,N28/$B$36,0)</f>
        <v>0</v>
      </c>
      <c r="S28" s="17" t="str">
        <f aca="false">IF(OR(A28="",F28="",D28=""),"",IF(VLOOKUP(D28,Units!$A$4:$C$16,2,FALSE())=VLOOKUP(F28,Units!$A$4:$C$16,2,FALSE()),"",IF(OR(VLOOKUP(D28,Units!$A$4:$C$16,2,FALSE())="count",VLOOKUP(F28,Units!$A$4:$C$16,2,FALSE())="count"),"Cannot convert a count",IF(I28&gt;0,"","Needs grams per cup"))))</f>
        <v/>
      </c>
    </row>
    <row r="29" customFormat="false" ht="15" hidden="false" customHeight="false" outlineLevel="0" collapsed="false">
      <c r="A29" s="12"/>
      <c r="B29" s="10"/>
      <c r="C29" s="12"/>
      <c r="D29" s="12"/>
      <c r="E29" s="12"/>
      <c r="F29" s="12"/>
      <c r="G29" s="12"/>
      <c r="H29" s="12"/>
      <c r="I29" s="12"/>
      <c r="J29" s="13" t="n">
        <f aca="false">IF(OR(A29="",F29="",D29=""),0,IF(S29&lt;&gt;"",0,IF(VLOOKUP(D29,Units!$A$4:$C$16,2,FALSE())=VLOOKUP(F29,Units!$A$4:$C$16,2,FALSE()),E29*VLOOKUP(F29,Units!$A$4:$C$16,3,FALSE())/VLOOKUP(D29,Units!$A$4:$C$16,3,FALSE()),IF(VLOOKUP(F29,Units!$A$4:$C$16,2,FALSE())="volume",E29*VLOOKUP(F29,Units!$A$4:$C$16,3,FALSE())*(I29/236.5882365)/VLOOKUP(D29,Units!$A$4:$C$16,3,FALSE()),E29*VLOOKUP(F29,Units!$A$4:$C$16,3,FALSE())/(I29/236.5882365)/VLOOKUP(D29,Units!$A$4:$C$16,3,FALSE())))))</f>
        <v>0</v>
      </c>
      <c r="K29" s="14" t="n">
        <f aca="false">MAX(0.01,G29/100*H29/100)</f>
        <v>0.01</v>
      </c>
      <c r="L29" s="15" t="n">
        <f aca="false">IF(C29&gt;0,B29/C29,0)</f>
        <v>0</v>
      </c>
      <c r="M29" s="15" t="n">
        <f aca="false">L29/K29</f>
        <v>0</v>
      </c>
      <c r="N29" s="16" t="n">
        <f aca="false">J29*M29</f>
        <v>0</v>
      </c>
      <c r="O29" s="16" t="n">
        <f aca="false">J29*L29</f>
        <v>0</v>
      </c>
      <c r="P29" s="16" t="n">
        <f aca="false">N29-O29</f>
        <v>0</v>
      </c>
      <c r="Q29" s="13" t="n">
        <f aca="false">J29/K29</f>
        <v>0</v>
      </c>
      <c r="R29" s="14" t="n">
        <f aca="false">IF($B$36&gt;0,N29/$B$36,0)</f>
        <v>0</v>
      </c>
      <c r="S29" s="17" t="str">
        <f aca="false">IF(OR(A29="",F29="",D29=""),"",IF(VLOOKUP(D29,Units!$A$4:$C$16,2,FALSE())=VLOOKUP(F29,Units!$A$4:$C$16,2,FALSE()),"",IF(OR(VLOOKUP(D29,Units!$A$4:$C$16,2,FALSE())="count",VLOOKUP(F29,Units!$A$4:$C$16,2,FALSE())="count"),"Cannot convert a count",IF(I29&gt;0,"","Needs grams per cup"))))</f>
        <v/>
      </c>
    </row>
    <row r="30" customFormat="false" ht="15" hidden="false" customHeight="false" outlineLevel="0" collapsed="false">
      <c r="A30" s="12"/>
      <c r="B30" s="10"/>
      <c r="C30" s="12"/>
      <c r="D30" s="12"/>
      <c r="E30" s="12"/>
      <c r="F30" s="12"/>
      <c r="G30" s="12"/>
      <c r="H30" s="12"/>
      <c r="I30" s="12"/>
      <c r="J30" s="13" t="n">
        <f aca="false">IF(OR(A30="",F30="",D30=""),0,IF(S30&lt;&gt;"",0,IF(VLOOKUP(D30,Units!$A$4:$C$16,2,FALSE())=VLOOKUP(F30,Units!$A$4:$C$16,2,FALSE()),E30*VLOOKUP(F30,Units!$A$4:$C$16,3,FALSE())/VLOOKUP(D30,Units!$A$4:$C$16,3,FALSE()),IF(VLOOKUP(F30,Units!$A$4:$C$16,2,FALSE())="volume",E30*VLOOKUP(F30,Units!$A$4:$C$16,3,FALSE())*(I30/236.5882365)/VLOOKUP(D30,Units!$A$4:$C$16,3,FALSE()),E30*VLOOKUP(F30,Units!$A$4:$C$16,3,FALSE())/(I30/236.5882365)/VLOOKUP(D30,Units!$A$4:$C$16,3,FALSE())))))</f>
        <v>0</v>
      </c>
      <c r="K30" s="14" t="n">
        <f aca="false">MAX(0.01,G30/100*H30/100)</f>
        <v>0.01</v>
      </c>
      <c r="L30" s="15" t="n">
        <f aca="false">IF(C30&gt;0,B30/C30,0)</f>
        <v>0</v>
      </c>
      <c r="M30" s="15" t="n">
        <f aca="false">L30/K30</f>
        <v>0</v>
      </c>
      <c r="N30" s="16" t="n">
        <f aca="false">J30*M30</f>
        <v>0</v>
      </c>
      <c r="O30" s="16" t="n">
        <f aca="false">J30*L30</f>
        <v>0</v>
      </c>
      <c r="P30" s="16" t="n">
        <f aca="false">N30-O30</f>
        <v>0</v>
      </c>
      <c r="Q30" s="13" t="n">
        <f aca="false">J30/K30</f>
        <v>0</v>
      </c>
      <c r="R30" s="14" t="n">
        <f aca="false">IF($B$36&gt;0,N30/$B$36,0)</f>
        <v>0</v>
      </c>
      <c r="S30" s="17" t="str">
        <f aca="false">IF(OR(A30="",F30="",D30=""),"",IF(VLOOKUP(D30,Units!$A$4:$C$16,2,FALSE())=VLOOKUP(F30,Units!$A$4:$C$16,2,FALSE()),"",IF(OR(VLOOKUP(D30,Units!$A$4:$C$16,2,FALSE())="count",VLOOKUP(F30,Units!$A$4:$C$16,2,FALSE())="count"),"Cannot convert a count",IF(I30&gt;0,"","Needs grams per cup"))))</f>
        <v/>
      </c>
    </row>
    <row r="31" customFormat="false" ht="15" hidden="false" customHeight="false" outlineLevel="0" collapsed="false">
      <c r="A31" s="12"/>
      <c r="B31" s="10"/>
      <c r="C31" s="12"/>
      <c r="D31" s="12"/>
      <c r="E31" s="12"/>
      <c r="F31" s="12"/>
      <c r="G31" s="12"/>
      <c r="H31" s="12"/>
      <c r="I31" s="12"/>
      <c r="J31" s="13" t="n">
        <f aca="false">IF(OR(A31="",F31="",D31=""),0,IF(S31&lt;&gt;"",0,IF(VLOOKUP(D31,Units!$A$4:$C$16,2,FALSE())=VLOOKUP(F31,Units!$A$4:$C$16,2,FALSE()),E31*VLOOKUP(F31,Units!$A$4:$C$16,3,FALSE())/VLOOKUP(D31,Units!$A$4:$C$16,3,FALSE()),IF(VLOOKUP(F31,Units!$A$4:$C$16,2,FALSE())="volume",E31*VLOOKUP(F31,Units!$A$4:$C$16,3,FALSE())*(I31/236.5882365)/VLOOKUP(D31,Units!$A$4:$C$16,3,FALSE()),E31*VLOOKUP(F31,Units!$A$4:$C$16,3,FALSE())/(I31/236.5882365)/VLOOKUP(D31,Units!$A$4:$C$16,3,FALSE())))))</f>
        <v>0</v>
      </c>
      <c r="K31" s="14" t="n">
        <f aca="false">MAX(0.01,G31/100*H31/100)</f>
        <v>0.01</v>
      </c>
      <c r="L31" s="15" t="n">
        <f aca="false">IF(C31&gt;0,B31/C31,0)</f>
        <v>0</v>
      </c>
      <c r="M31" s="15" t="n">
        <f aca="false">L31/K31</f>
        <v>0</v>
      </c>
      <c r="N31" s="16" t="n">
        <f aca="false">J31*M31</f>
        <v>0</v>
      </c>
      <c r="O31" s="16" t="n">
        <f aca="false">J31*L31</f>
        <v>0</v>
      </c>
      <c r="P31" s="16" t="n">
        <f aca="false">N31-O31</f>
        <v>0</v>
      </c>
      <c r="Q31" s="13" t="n">
        <f aca="false">J31/K31</f>
        <v>0</v>
      </c>
      <c r="R31" s="14" t="n">
        <f aca="false">IF($B$36&gt;0,N31/$B$36,0)</f>
        <v>0</v>
      </c>
      <c r="S31" s="17" t="str">
        <f aca="false">IF(OR(A31="",F31="",D31=""),"",IF(VLOOKUP(D31,Units!$A$4:$C$16,2,FALSE())=VLOOKUP(F31,Units!$A$4:$C$16,2,FALSE()),"",IF(OR(VLOOKUP(D31,Units!$A$4:$C$16,2,FALSE())="count",VLOOKUP(F31,Units!$A$4:$C$16,2,FALSE())="count"),"Cannot convert a count",IF(I31&gt;0,"","Needs grams per cup"))))</f>
        <v/>
      </c>
    </row>
    <row r="32" customFormat="false" ht="15" hidden="false" customHeight="false" outlineLevel="0" collapsed="false">
      <c r="A32" s="12"/>
      <c r="B32" s="10"/>
      <c r="C32" s="12"/>
      <c r="D32" s="12"/>
      <c r="E32" s="12"/>
      <c r="F32" s="12"/>
      <c r="G32" s="12"/>
      <c r="H32" s="12"/>
      <c r="I32" s="12"/>
      <c r="J32" s="13" t="n">
        <f aca="false">IF(OR(A32="",F32="",D32=""),0,IF(S32&lt;&gt;"",0,IF(VLOOKUP(D32,Units!$A$4:$C$16,2,FALSE())=VLOOKUP(F32,Units!$A$4:$C$16,2,FALSE()),E32*VLOOKUP(F32,Units!$A$4:$C$16,3,FALSE())/VLOOKUP(D32,Units!$A$4:$C$16,3,FALSE()),IF(VLOOKUP(F32,Units!$A$4:$C$16,2,FALSE())="volume",E32*VLOOKUP(F32,Units!$A$4:$C$16,3,FALSE())*(I32/236.5882365)/VLOOKUP(D32,Units!$A$4:$C$16,3,FALSE()),E32*VLOOKUP(F32,Units!$A$4:$C$16,3,FALSE())/(I32/236.5882365)/VLOOKUP(D32,Units!$A$4:$C$16,3,FALSE())))))</f>
        <v>0</v>
      </c>
      <c r="K32" s="14" t="n">
        <f aca="false">MAX(0.01,G32/100*H32/100)</f>
        <v>0.01</v>
      </c>
      <c r="L32" s="15" t="n">
        <f aca="false">IF(C32&gt;0,B32/C32,0)</f>
        <v>0</v>
      </c>
      <c r="M32" s="15" t="n">
        <f aca="false">L32/K32</f>
        <v>0</v>
      </c>
      <c r="N32" s="16" t="n">
        <f aca="false">J32*M32</f>
        <v>0</v>
      </c>
      <c r="O32" s="16" t="n">
        <f aca="false">J32*L32</f>
        <v>0</v>
      </c>
      <c r="P32" s="16" t="n">
        <f aca="false">N32-O32</f>
        <v>0</v>
      </c>
      <c r="Q32" s="13" t="n">
        <f aca="false">J32/K32</f>
        <v>0</v>
      </c>
      <c r="R32" s="14" t="n">
        <f aca="false">IF($B$36&gt;0,N32/$B$36,0)</f>
        <v>0</v>
      </c>
      <c r="S32" s="17" t="str">
        <f aca="false">IF(OR(A32="",F32="",D32=""),"",IF(VLOOKUP(D32,Units!$A$4:$C$16,2,FALSE())=VLOOKUP(F32,Units!$A$4:$C$16,2,FALSE()),"",IF(OR(VLOOKUP(D32,Units!$A$4:$C$16,2,FALSE())="count",VLOOKUP(F32,Units!$A$4:$C$16,2,FALSE())="count"),"Cannot convert a count",IF(I32&gt;0,"","Needs grams per cup"))))</f>
        <v/>
      </c>
    </row>
    <row r="33" customFormat="false" ht="15" hidden="false" customHeight="false" outlineLevel="0" collapsed="false">
      <c r="A33" s="12"/>
      <c r="B33" s="10"/>
      <c r="C33" s="12"/>
      <c r="D33" s="12"/>
      <c r="E33" s="12"/>
      <c r="F33" s="12"/>
      <c r="G33" s="12"/>
      <c r="H33" s="12"/>
      <c r="I33" s="12"/>
      <c r="J33" s="13" t="n">
        <f aca="false">IF(OR(A33="",F33="",D33=""),0,IF(S33&lt;&gt;"",0,IF(VLOOKUP(D33,Units!$A$4:$C$16,2,FALSE())=VLOOKUP(F33,Units!$A$4:$C$16,2,FALSE()),E33*VLOOKUP(F33,Units!$A$4:$C$16,3,FALSE())/VLOOKUP(D33,Units!$A$4:$C$16,3,FALSE()),IF(VLOOKUP(F33,Units!$A$4:$C$16,2,FALSE())="volume",E33*VLOOKUP(F33,Units!$A$4:$C$16,3,FALSE())*(I33/236.5882365)/VLOOKUP(D33,Units!$A$4:$C$16,3,FALSE()),E33*VLOOKUP(F33,Units!$A$4:$C$16,3,FALSE())/(I33/236.5882365)/VLOOKUP(D33,Units!$A$4:$C$16,3,FALSE())))))</f>
        <v>0</v>
      </c>
      <c r="K33" s="14" t="n">
        <f aca="false">MAX(0.01,G33/100*H33/100)</f>
        <v>0.01</v>
      </c>
      <c r="L33" s="15" t="n">
        <f aca="false">IF(C33&gt;0,B33/C33,0)</f>
        <v>0</v>
      </c>
      <c r="M33" s="15" t="n">
        <f aca="false">L33/K33</f>
        <v>0</v>
      </c>
      <c r="N33" s="16" t="n">
        <f aca="false">J33*M33</f>
        <v>0</v>
      </c>
      <c r="O33" s="16" t="n">
        <f aca="false">J33*L33</f>
        <v>0</v>
      </c>
      <c r="P33" s="16" t="n">
        <f aca="false">N33-O33</f>
        <v>0</v>
      </c>
      <c r="Q33" s="13" t="n">
        <f aca="false">J33/K33</f>
        <v>0</v>
      </c>
      <c r="R33" s="14" t="n">
        <f aca="false">IF($B$36&gt;0,N33/$B$36,0)</f>
        <v>0</v>
      </c>
      <c r="S33" s="17" t="str">
        <f aca="false">IF(OR(A33="",F33="",D33=""),"",IF(VLOOKUP(D33,Units!$A$4:$C$16,2,FALSE())=VLOOKUP(F33,Units!$A$4:$C$16,2,FALSE()),"",IF(OR(VLOOKUP(D33,Units!$A$4:$C$16,2,FALSE())="count",VLOOKUP(F33,Units!$A$4:$C$16,2,FALSE())="count"),"Cannot convert a count",IF(I33&gt;0,"","Needs grams per cup"))))</f>
        <v/>
      </c>
    </row>
    <row r="35" customFormat="false" ht="15" hidden="false" customHeight="false" outlineLevel="0" collapsed="false">
      <c r="A35" s="3" t="s">
        <v>58</v>
      </c>
    </row>
    <row r="36" customFormat="false" ht="15" hidden="false" customHeight="false" outlineLevel="0" collapsed="false">
      <c r="A36" s="7" t="s">
        <v>59</v>
      </c>
      <c r="B36" s="16" t="n">
        <f aca="false">SUM(N9:N33)</f>
        <v>32.3078376414987</v>
      </c>
    </row>
    <row r="37" customFormat="false" ht="15" hidden="false" customHeight="false" outlineLevel="0" collapsed="false">
      <c r="A37" s="7" t="s">
        <v>24</v>
      </c>
      <c r="B37" s="16" t="n">
        <f aca="false">B36*B4</f>
        <v>0.969235129244961</v>
      </c>
    </row>
    <row r="38" customFormat="false" ht="15" hidden="false" customHeight="false" outlineLevel="0" collapsed="false">
      <c r="A38" s="7" t="s">
        <v>60</v>
      </c>
      <c r="B38" s="16" t="n">
        <f aca="false">B36+B37</f>
        <v>33.2770727707436</v>
      </c>
    </row>
    <row r="39" customFormat="false" ht="15" hidden="false" customHeight="false" outlineLevel="0" collapsed="false">
      <c r="A39" s="5" t="s">
        <v>61</v>
      </c>
      <c r="B39" s="18" t="n">
        <f aca="false">IF(B3&gt;0,B38/B3,0)</f>
        <v>4.15963409634296</v>
      </c>
    </row>
    <row r="40" customFormat="false" ht="15" hidden="false" customHeight="false" outlineLevel="0" collapsed="false">
      <c r="A40" s="7" t="s">
        <v>62</v>
      </c>
      <c r="B40" s="16" t="n">
        <f aca="false">IF(B3&gt;0,B36/B3,0)</f>
        <v>4.03847970518734</v>
      </c>
    </row>
    <row r="41" customFormat="false" ht="15" hidden="false" customHeight="false" outlineLevel="0" collapsed="false">
      <c r="A41" s="7" t="s">
        <v>63</v>
      </c>
      <c r="B41" s="16" t="n">
        <f aca="false">SUM(P9:P33)</f>
        <v>8.80660234074869</v>
      </c>
    </row>
    <row r="42" customFormat="false" ht="15" hidden="false" customHeight="false" outlineLevel="0" collapsed="false">
      <c r="A42" s="7" t="s">
        <v>64</v>
      </c>
      <c r="B42" s="14" t="n">
        <f aca="false">IF(B36&gt;0,B41/B36,0)</f>
        <v>0.272584084347286</v>
      </c>
    </row>
    <row r="43" customFormat="false" ht="15" hidden="false" customHeight="false" outlineLevel="0" collapsed="false">
      <c r="A43" s="7" t="s">
        <v>65</v>
      </c>
      <c r="B43" s="14" t="n">
        <f aca="false">IF(B6&gt;0,B39/B6,0)</f>
        <v>0.259977131021435</v>
      </c>
    </row>
    <row r="44" customFormat="false" ht="15" hidden="false" customHeight="false" outlineLevel="0" collapsed="false">
      <c r="A44" s="7" t="s">
        <v>66</v>
      </c>
      <c r="B44" s="16" t="n">
        <f aca="false">IF(B6&gt;0,B6-B39,0)</f>
        <v>11.840365903657</v>
      </c>
    </row>
    <row r="45" customFormat="false" ht="15" hidden="false" customHeight="false" outlineLevel="0" collapsed="false">
      <c r="A45" s="5" t="s">
        <v>67</v>
      </c>
      <c r="B45" s="18" t="n">
        <f aca="false">IF(B5&gt;0,B39/B5,0)</f>
        <v>13.8654469878099</v>
      </c>
    </row>
    <row r="46" customFormat="false" ht="15" hidden="false" customHeight="false" outlineLevel="0" collapsed="false">
      <c r="A46" s="7" t="s">
        <v>68</v>
      </c>
      <c r="B46" s="19" t="n">
        <f aca="false">COUNTIF(S9:S33,"?*")</f>
        <v>0</v>
      </c>
    </row>
  </sheetData>
  <dataValidations count="1">
    <dataValidation allowBlank="true" errorStyle="stop" operator="between" showDropDown="false" showErrorMessage="false" showInputMessage="false" sqref="D9:D33 F9:F33" type="list">
      <formula1>Units!$A$4:$A$16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8"/>
  </cols>
  <sheetData>
    <row r="1" customFormat="false" ht="17.35" hidden="false" customHeight="false" outlineLevel="0" collapsed="false">
      <c r="A1" s="1" t="s">
        <v>69</v>
      </c>
    </row>
    <row r="3" customFormat="false" ht="15" hidden="false" customHeight="false" outlineLevel="0" collapsed="false">
      <c r="A3" s="20"/>
      <c r="B3" s="20" t="s">
        <v>70</v>
      </c>
      <c r="C3" s="20" t="s">
        <v>71</v>
      </c>
      <c r="D3" s="20" t="s">
        <v>72</v>
      </c>
    </row>
    <row r="4" customFormat="false" ht="15" hidden="false" customHeight="false" outlineLevel="0" collapsed="false">
      <c r="A4" s="7" t="s">
        <v>73</v>
      </c>
      <c r="B4" s="12" t="s">
        <v>43</v>
      </c>
      <c r="C4" s="12" t="s">
        <v>43</v>
      </c>
      <c r="D4" s="12" t="s">
        <v>43</v>
      </c>
    </row>
    <row r="5" customFormat="false" ht="15" hidden="false" customHeight="false" outlineLevel="0" collapsed="false">
      <c r="A5" s="7" t="s">
        <v>74</v>
      </c>
      <c r="B5" s="21" t="n">
        <v>10</v>
      </c>
      <c r="C5" s="21" t="n">
        <v>10</v>
      </c>
      <c r="D5" s="21" t="n">
        <v>10</v>
      </c>
    </row>
    <row r="6" customFormat="false" ht="15" hidden="false" customHeight="false" outlineLevel="0" collapsed="false">
      <c r="A6" s="7" t="s">
        <v>75</v>
      </c>
      <c r="B6" s="21" t="n">
        <v>7</v>
      </c>
      <c r="C6" s="21" t="n">
        <v>6.9</v>
      </c>
      <c r="D6" s="21" t="n">
        <v>7.1</v>
      </c>
    </row>
    <row r="7" customFormat="false" ht="15" hidden="false" customHeight="false" outlineLevel="0" collapsed="false">
      <c r="A7" s="7" t="s">
        <v>76</v>
      </c>
      <c r="B7" s="21" t="n">
        <v>5.45</v>
      </c>
      <c r="C7" s="21" t="n">
        <v>5.4</v>
      </c>
      <c r="D7" s="21" t="n">
        <v>5.55</v>
      </c>
    </row>
    <row r="8" customFormat="false" ht="15" hidden="false" customHeight="false" outlineLevel="0" collapsed="false">
      <c r="A8" s="7" t="s">
        <v>77</v>
      </c>
      <c r="B8" s="10" t="n">
        <v>3.2</v>
      </c>
      <c r="C8" s="10" t="n">
        <v>3.2</v>
      </c>
      <c r="D8" s="10" t="n">
        <v>3.2</v>
      </c>
    </row>
    <row r="10" customFormat="false" ht="15" hidden="false" customHeight="false" outlineLevel="0" collapsed="false">
      <c r="A10" s="3" t="s">
        <v>58</v>
      </c>
    </row>
    <row r="11" customFormat="false" ht="15" hidden="false" customHeight="false" outlineLevel="0" collapsed="false">
      <c r="A11" s="7" t="s">
        <v>78</v>
      </c>
      <c r="B11" s="14" t="n">
        <f aca="false">IF(B5&gt;0,B6/B5,0)</f>
        <v>0.7</v>
      </c>
      <c r="C11" s="14" t="n">
        <f aca="false">IF(C5&gt;0,C6/C5,0)</f>
        <v>0.69</v>
      </c>
      <c r="D11" s="14" t="n">
        <f aca="false">IF(D5&gt;0,D6/D5,0)</f>
        <v>0.71</v>
      </c>
    </row>
    <row r="12" customFormat="false" ht="15" hidden="false" customHeight="false" outlineLevel="0" collapsed="false">
      <c r="A12" s="7" t="s">
        <v>79</v>
      </c>
      <c r="B12" s="14" t="n">
        <f aca="false">IF(B6&gt;0,B7/B6,0)</f>
        <v>0.778571428571429</v>
      </c>
      <c r="C12" s="14" t="n">
        <f aca="false">IF(C6&gt;0,C7/C6,0)</f>
        <v>0.782608695652174</v>
      </c>
      <c r="D12" s="14" t="n">
        <f aca="false">IF(D6&gt;0,D7/D6,0)</f>
        <v>0.781690140845071</v>
      </c>
    </row>
    <row r="13" customFormat="false" ht="15" hidden="false" customHeight="false" outlineLevel="0" collapsed="false">
      <c r="A13" s="7" t="s">
        <v>36</v>
      </c>
      <c r="B13" s="14" t="n">
        <f aca="false">B11*B12</f>
        <v>0.545</v>
      </c>
      <c r="C13" s="14" t="n">
        <f aca="false">C11*C12</f>
        <v>0.54</v>
      </c>
      <c r="D13" s="14" t="n">
        <f aca="false">D11*D12</f>
        <v>0.555</v>
      </c>
    </row>
    <row r="14" customFormat="false" ht="15" hidden="false" customHeight="false" outlineLevel="0" collapsed="false">
      <c r="A14" s="7" t="s">
        <v>80</v>
      </c>
      <c r="B14" s="16" t="n">
        <f aca="false">IF(B13&gt;0,B8/B13,0)</f>
        <v>5.87155963302752</v>
      </c>
      <c r="C14" s="16" t="n">
        <f aca="false">IF(C13&gt;0,C8/C13,0)</f>
        <v>5.92592592592593</v>
      </c>
      <c r="D14" s="16" t="n">
        <f aca="false">IF(D13&gt;0,D8/D13,0)</f>
        <v>5.76576576576577</v>
      </c>
    </row>
    <row r="15" customFormat="false" ht="15" hidden="false" customHeight="false" outlineLevel="0" collapsed="false">
      <c r="A15" s="7" t="s">
        <v>81</v>
      </c>
      <c r="B15" s="22" t="n">
        <f aca="false">IF(B13&gt;0,1/B13,0)</f>
        <v>1.8348623853211</v>
      </c>
      <c r="C15" s="22" t="n">
        <f aca="false">IF(C13&gt;0,1/C13,0)</f>
        <v>1.85185185185185</v>
      </c>
      <c r="D15" s="22" t="n">
        <f aca="false">IF(D13&gt;0,1/D13,0)</f>
        <v>1.8018018018018</v>
      </c>
    </row>
    <row r="17" customFormat="false" ht="15" hidden="false" customHeight="false" outlineLevel="0" collapsed="false">
      <c r="A17" s="3" t="s">
        <v>82</v>
      </c>
    </row>
    <row r="18" customFormat="false" ht="15" hidden="false" customHeight="false" outlineLevel="0" collapsed="false">
      <c r="A18" s="7" t="s">
        <v>78</v>
      </c>
      <c r="B18" s="23" t="n">
        <f aca="false">AVERAGE(B11:D11)</f>
        <v>0.7</v>
      </c>
    </row>
    <row r="19" customFormat="false" ht="15" hidden="false" customHeight="false" outlineLevel="0" collapsed="false">
      <c r="A19" s="7" t="s">
        <v>79</v>
      </c>
      <c r="B19" s="23" t="n">
        <f aca="false">AVERAGE(B12:D12)</f>
        <v>0.780956755022891</v>
      </c>
    </row>
    <row r="20" customFormat="false" ht="15" hidden="false" customHeight="false" outlineLevel="0" collapsed="false">
      <c r="A20" s="7" t="s">
        <v>36</v>
      </c>
      <c r="B20" s="23" t="n">
        <f aca="false">AVERAGE(B13:D13)</f>
        <v>0.546666666666667</v>
      </c>
    </row>
    <row r="21" customFormat="false" ht="15" hidden="false" customHeight="false" outlineLevel="0" collapsed="false">
      <c r="A21" s="7" t="s">
        <v>80</v>
      </c>
      <c r="B21" s="18" t="n">
        <f aca="false">AVERAGE(B14:D14)</f>
        <v>5.85441710823974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8"/>
  </cols>
  <sheetData>
    <row r="1" customFormat="false" ht="17.35" hidden="false" customHeight="false" outlineLevel="0" collapsed="false">
      <c r="A1" s="1" t="s">
        <v>83</v>
      </c>
    </row>
    <row r="3" customFormat="false" ht="15" hidden="false" customHeight="false" outlineLevel="0" collapsed="false">
      <c r="A3" s="20" t="s">
        <v>84</v>
      </c>
      <c r="B3" s="20" t="s">
        <v>85</v>
      </c>
      <c r="C3" s="20" t="s">
        <v>86</v>
      </c>
      <c r="D3" s="20" t="s">
        <v>87</v>
      </c>
    </row>
    <row r="4" customFormat="false" ht="15" hidden="false" customHeight="false" outlineLevel="0" collapsed="false">
      <c r="A4" s="17" t="s">
        <v>88</v>
      </c>
      <c r="B4" s="17" t="s">
        <v>89</v>
      </c>
      <c r="C4" s="17" t="n">
        <v>1</v>
      </c>
      <c r="D4" s="17" t="s">
        <v>90</v>
      </c>
    </row>
    <row r="5" customFormat="false" ht="15" hidden="false" customHeight="false" outlineLevel="0" collapsed="false">
      <c r="A5" s="17" t="s">
        <v>91</v>
      </c>
      <c r="B5" s="17" t="s">
        <v>89</v>
      </c>
      <c r="C5" s="17" t="n">
        <v>1000</v>
      </c>
      <c r="D5" s="17" t="s">
        <v>92</v>
      </c>
    </row>
    <row r="6" customFormat="false" ht="15" hidden="false" customHeight="false" outlineLevel="0" collapsed="false">
      <c r="A6" s="17" t="s">
        <v>48</v>
      </c>
      <c r="B6" s="17" t="s">
        <v>89</v>
      </c>
      <c r="C6" s="17" t="n">
        <v>28.349523125</v>
      </c>
      <c r="D6" s="17" t="s">
        <v>93</v>
      </c>
    </row>
    <row r="7" customFormat="false" ht="15" hidden="false" customHeight="false" outlineLevel="0" collapsed="false">
      <c r="A7" s="17" t="s">
        <v>44</v>
      </c>
      <c r="B7" s="17" t="s">
        <v>89</v>
      </c>
      <c r="C7" s="17" t="n">
        <v>453.59237</v>
      </c>
      <c r="D7" s="17" t="s">
        <v>94</v>
      </c>
    </row>
    <row r="8" customFormat="false" ht="15" hidden="false" customHeight="false" outlineLevel="0" collapsed="false">
      <c r="A8" s="17" t="s">
        <v>95</v>
      </c>
      <c r="B8" s="17" t="s">
        <v>96</v>
      </c>
      <c r="C8" s="17" t="n">
        <v>1</v>
      </c>
      <c r="D8" s="17" t="s">
        <v>97</v>
      </c>
    </row>
    <row r="9" customFormat="false" ht="15" hidden="false" customHeight="false" outlineLevel="0" collapsed="false">
      <c r="A9" s="17" t="s">
        <v>53</v>
      </c>
      <c r="B9" s="17" t="s">
        <v>96</v>
      </c>
      <c r="C9" s="17" t="n">
        <v>1000</v>
      </c>
      <c r="D9" s="17" t="s">
        <v>98</v>
      </c>
    </row>
    <row r="10" customFormat="false" ht="15" hidden="false" customHeight="false" outlineLevel="0" collapsed="false">
      <c r="A10" s="17" t="s">
        <v>99</v>
      </c>
      <c r="B10" s="17" t="s">
        <v>96</v>
      </c>
      <c r="C10" s="17" t="n">
        <v>4.92892159375</v>
      </c>
      <c r="D10" s="17" t="s">
        <v>100</v>
      </c>
    </row>
    <row r="11" customFormat="false" ht="15" hidden="false" customHeight="false" outlineLevel="0" collapsed="false">
      <c r="A11" s="17" t="s">
        <v>54</v>
      </c>
      <c r="B11" s="17" t="s">
        <v>96</v>
      </c>
      <c r="C11" s="17" t="n">
        <v>14.78676478125</v>
      </c>
      <c r="D11" s="17" t="s">
        <v>101</v>
      </c>
    </row>
    <row r="12" customFormat="false" ht="15" hidden="false" customHeight="false" outlineLevel="0" collapsed="false">
      <c r="A12" s="17" t="s">
        <v>102</v>
      </c>
      <c r="B12" s="17" t="s">
        <v>96</v>
      </c>
      <c r="C12" s="17" t="n">
        <v>29.5735295625</v>
      </c>
      <c r="D12" s="17" t="s">
        <v>103</v>
      </c>
    </row>
    <row r="13" customFormat="false" ht="15" hidden="false" customHeight="false" outlineLevel="0" collapsed="false">
      <c r="A13" s="17" t="s">
        <v>51</v>
      </c>
      <c r="B13" s="17" t="s">
        <v>96</v>
      </c>
      <c r="C13" s="17" t="n">
        <v>236.5882365</v>
      </c>
      <c r="D13" s="17" t="s">
        <v>51</v>
      </c>
    </row>
    <row r="14" customFormat="false" ht="15" hidden="false" customHeight="false" outlineLevel="0" collapsed="false">
      <c r="A14" s="17" t="s">
        <v>104</v>
      </c>
      <c r="B14" s="17" t="s">
        <v>96</v>
      </c>
      <c r="C14" s="17" t="n">
        <v>946.352946</v>
      </c>
      <c r="D14" s="17" t="s">
        <v>105</v>
      </c>
    </row>
    <row r="15" customFormat="false" ht="15" hidden="false" customHeight="false" outlineLevel="0" collapsed="false">
      <c r="A15" s="17" t="s">
        <v>50</v>
      </c>
      <c r="B15" s="17" t="s">
        <v>96</v>
      </c>
      <c r="C15" s="17" t="n">
        <v>3785.411784</v>
      </c>
      <c r="D15" s="17" t="s">
        <v>106</v>
      </c>
    </row>
    <row r="16" customFormat="false" ht="15" hidden="false" customHeight="false" outlineLevel="0" collapsed="false">
      <c r="A16" s="17" t="s">
        <v>56</v>
      </c>
      <c r="B16" s="17" t="s">
        <v>107</v>
      </c>
      <c r="C16" s="17" t="n">
        <v>1</v>
      </c>
      <c r="D16" s="17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2026-09-20T19:46:42Z</dcterms:created>
  <dc:creator>openpyxl</dc:creator>
  <dc:description/>
  <dc:language>en-US</dc:language>
  <cp:lastModifiedBy/>
  <dcterms:modified xsi:type="dcterms:W3CDTF">2026-09-20T19:46:42Z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