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Dishes" sheetId="2" state="visible" r:id="rId4"/>
    <sheet name="Delivery" sheetId="3" state="visible" r:id="rId5"/>
    <sheet name="Price rise" sheetId="4" state="visible" r:id="rId6"/>
    <sheet name="Menu engineering"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<sst xmlns="http://schemas.openxmlformats.org/spreadsheetml/2006/main" count="102" uniqueCount="91">
  <si>
    <t xml:space="preserve">Menu pricing workbook</t>
  </si>
  <si>
    <t xml:space="preserve">Calcority. Price dishes four ways, round to a menu price, price for delivery, test a price rise, and classify your menu.</t>
  </si>
  <si>
    <t xml:space="preserve">How to use</t>
  </si>
  <si>
    <t xml:space="preserve">1</t>
  </si>
  <si>
    <t xml:space="preserve">Dishes tab: set your labor rate, overhead per cover and targets at the top, pick the method and rounding, then list up to 30 dishes with recipe cost and direct labor minutes. Each dish gets four method prices and a rounded menu price.</t>
  </si>
  <si>
    <t xml:space="preserve">2</t>
  </si>
  <si>
    <t xml:space="preserve">Delivery tab: enter the platform commission, the promotions you fund and packaging. It shows the price that earns the same dollars per plate as in-house.</t>
  </si>
  <si>
    <t xml:space="preserve">3</t>
  </si>
  <si>
    <t xml:space="preserve">Price rise tab: test a price rise or an ingredient cost rise on one dish.</t>
  </si>
  <si>
    <t xml:space="preserve">4</t>
  </si>
  <si>
    <t xml:space="preserve">Menu engineering tab: list items with units sold, price and cost to classify them as stars, plowhorses, puzzles or dogs. Analyze one category at a time.</t>
  </si>
  <si>
    <t xml:space="preserve">Colors</t>
  </si>
  <si>
    <t xml:space="preserve">Blue on yellow = you type. Black = formula. The starting values are illustrations, not benchmarks.</t>
  </si>
  <si>
    <t xml:space="preserve">Formulas</t>
  </si>
  <si>
    <t xml:space="preserve">Food cost %</t>
  </si>
  <si>
    <t xml:space="preserve">Price = recipe cost ÷ target food cost %.</t>
  </si>
  <si>
    <t xml:space="preserve">Contribution margin</t>
  </si>
  <si>
    <t xml:space="preserve">Price = recipe cost + target contribution margin.</t>
  </si>
  <si>
    <t xml:space="preserve">Prime cost %</t>
  </si>
  <si>
    <t xml:space="preserve">Price = (recipe cost + direct labor) ÷ target prime cost %.</t>
  </si>
  <si>
    <t xml:space="preserve">Full cost</t>
  </si>
  <si>
    <t xml:space="preserve">Price = (recipe cost + direct labor + overhead per cover) ÷ (1 − target profit margin).</t>
  </si>
  <si>
    <t xml:space="preserve">Delivery</t>
  </si>
  <si>
    <t xml:space="preserve">Price = (in-house price + packaging) ÷ (1 − commission − promotions funded).</t>
  </si>
  <si>
    <t xml:space="preserve">Break-even volume loss</t>
  </si>
  <si>
    <t xml:space="preserve">Price rise ÷ (new contribution margin per plate).</t>
  </si>
  <si>
    <t xml:space="preserve">Menu engineering</t>
  </si>
  <si>
    <t xml:space="preserve">Popular = at least 70% of an even share of plates. High margin = at or above the sales-weighted average contribution.</t>
  </si>
  <si>
    <t xml:space="preserve">Disclaimer</t>
  </si>
  <si>
    <t xml:space="preserve">Planning aid, not accounting advice. Prices exclude sales tax and service charges.</t>
  </si>
  <si>
    <t xml:space="preserve">Price each dish (example values: overwrite)</t>
  </si>
  <si>
    <t xml:space="preserve">Loaded labor rate per hour</t>
  </si>
  <si>
    <t xml:space="preserve">Overhead per cover</t>
  </si>
  <si>
    <t xml:space="preserve">Target food cost %</t>
  </si>
  <si>
    <t xml:space="preserve">Target contribution margin ($)</t>
  </si>
  <si>
    <t xml:space="preserve">Target prime cost %</t>
  </si>
  <si>
    <t xml:space="preserve">Target profit margin %</t>
  </si>
  <si>
    <t xml:space="preserve">Method to use</t>
  </si>
  <si>
    <t xml:space="preserve">Round up to</t>
  </si>
  <si>
    <t xml:space="preserve">Next .95</t>
  </si>
  <si>
    <t xml:space="preserve">Dish</t>
  </si>
  <si>
    <t xml:space="preserve">Recipe cost</t>
  </si>
  <si>
    <t xml:space="preserve">Labor minutes</t>
  </si>
  <si>
    <t xml:space="preserve">Labor cost</t>
  </si>
  <si>
    <t xml:space="preserve">Food cost % price</t>
  </si>
  <si>
    <t xml:space="preserve">Contribution price</t>
  </si>
  <si>
    <t xml:space="preserve">Prime cost price</t>
  </si>
  <si>
    <t xml:space="preserve">Full cost price</t>
  </si>
  <si>
    <t xml:space="preserve">Chosen price</t>
  </si>
  <si>
    <t xml:space="preserve">Menu price (rounded)</t>
  </si>
  <si>
    <t xml:space="preserve">Food cost % at menu price</t>
  </si>
  <si>
    <t xml:space="preserve">Contribution at menu price</t>
  </si>
  <si>
    <t xml:space="preserve">Burger</t>
  </si>
  <si>
    <t xml:space="preserve">Chicken sandwich</t>
  </si>
  <si>
    <t xml:space="preserve">Steak frites</t>
  </si>
  <si>
    <t xml:space="preserve">Caesar salad</t>
  </si>
  <si>
    <t xml:space="preserve">Delivery and third-party pricing (example values: overwrite)</t>
  </si>
  <si>
    <t xml:space="preserve">Platform commission</t>
  </si>
  <si>
    <t xml:space="preserve">Promotions you fund</t>
  </si>
  <si>
    <t xml:space="preserve">Packaging per order</t>
  </si>
  <si>
    <t xml:space="preserve">Total taken from each order</t>
  </si>
  <si>
    <t xml:space="preserve">Menu price</t>
  </si>
  <si>
    <t xml:space="preserve">Delivery price</t>
  </si>
  <si>
    <t xml:space="preserve">Premium over menu</t>
  </si>
  <si>
    <t xml:space="preserve">You keep if you use the menu price</t>
  </si>
  <si>
    <t xml:space="preserve">Test a price rise (example values: overwrite)</t>
  </si>
  <si>
    <t xml:space="preserve">Current menu price</t>
  </si>
  <si>
    <t xml:space="preserve">Price rise</t>
  </si>
  <si>
    <t xml:space="preserve">Plates sold per period</t>
  </si>
  <si>
    <t xml:space="preserve">Ingredient cost rise</t>
  </si>
  <si>
    <t xml:space="preserve">Contribution per plate now</t>
  </si>
  <si>
    <t xml:space="preserve">Contribution per plate after the rise</t>
  </si>
  <si>
    <t xml:space="preserve">Break-even: share of plates you can lose</t>
  </si>
  <si>
    <t xml:space="preserve">Break-even plates per period</t>
  </si>
  <si>
    <t xml:space="preserve">Extra profit if no plates are lost</t>
  </si>
  <si>
    <t xml:space="preserve">New recipe cost after the ingredient rise</t>
  </si>
  <si>
    <t xml:space="preserve">Price that holds the dollars per plate</t>
  </si>
  <si>
    <t xml:space="preserve">Increase needed</t>
  </si>
  <si>
    <t xml:space="preserve">Price that holds the food cost %</t>
  </si>
  <si>
    <t xml:space="preserve">Menu engineering (one category at a time; example values: overwrite)</t>
  </si>
  <si>
    <t xml:space="preserve">Item</t>
  </si>
  <si>
    <t xml:space="preserve">Units sold</t>
  </si>
  <si>
    <t xml:space="preserve">Contribution</t>
  </si>
  <si>
    <t xml:space="preserve">Popularity</t>
  </si>
  <si>
    <t xml:space="preserve">Class</t>
  </si>
  <si>
    <t xml:space="preserve">Fish tacos</t>
  </si>
  <si>
    <t xml:space="preserve">Pasta primavera</t>
  </si>
  <si>
    <t xml:space="preserve">Sides and desserts</t>
  </si>
  <si>
    <t xml:space="preserve">Total plates sold</t>
  </si>
  <si>
    <t xml:space="preserve">Popularity threshold (70% of an even share)</t>
  </si>
  <si>
    <t xml:space="preserve">Sales-weighted average contribution</t>
  </si>
</sst>
</file>

<file path=xl/styles.xml><?xml version="1.0" encoding="utf-8"?>
<styleSheet xmlns="http://schemas.openxmlformats.org/spreadsheetml/2006/main">
  <numFmts count="7">
    <numFmt numFmtId="164" formatCode="General"/>
    <numFmt numFmtId="165" formatCode="\$#,##0.00"/>
    <numFmt numFmtId="166" formatCode="0.0%"/>
    <numFmt numFmtId="167" formatCode="0.0"/>
    <numFmt numFmtId="168" formatCode="0%"/>
    <numFmt numFmtId="169" formatCode="#,##0"/>
    <numFmt numFmtId="170"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tru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69" fontId="7" fillId="0" borderId="1" xfId="0" applyFont="true" applyBorder="true" applyAlignment="false" applyProtection="false">
      <alignment horizontal="general" vertical="bottom" textRotation="0" wrapText="false" indent="0" shrinkToFit="false"/>
      <protection locked="true" hidden="false"/>
    </xf>
    <xf numFmtId="170" fontId="7"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9"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5" fontId="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8"/>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30" hidden="false" customHeight="true" outlineLevel="0" collapsed="false">
      <c r="A5" s="5" t="s">
        <v>3</v>
      </c>
      <c r="B5" s="6" t="s">
        <v>4</v>
      </c>
    </row>
    <row r="6" customFormat="false" ht="30" hidden="false" customHeight="true" outlineLevel="0" collapsed="false">
      <c r="A6" s="5" t="s">
        <v>5</v>
      </c>
      <c r="B6" s="6" t="s">
        <v>6</v>
      </c>
    </row>
    <row r="7" customFormat="false" ht="15.75" hidden="false" customHeight="true" outlineLevel="0" collapsed="false">
      <c r="A7" s="5" t="s">
        <v>7</v>
      </c>
      <c r="B7" s="6" t="s">
        <v>8</v>
      </c>
    </row>
    <row r="8" customFormat="false" ht="30" hidden="false" customHeight="true" outlineLevel="0" collapsed="false">
      <c r="A8" s="5" t="s">
        <v>9</v>
      </c>
      <c r="B8" s="6" t="s">
        <v>10</v>
      </c>
    </row>
    <row r="9" customFormat="false" ht="15.75" hidden="false" customHeight="true" outlineLevel="0" collapsed="false">
      <c r="A9" s="5" t="s">
        <v>11</v>
      </c>
      <c r="B9" s="6" t="s">
        <v>12</v>
      </c>
    </row>
    <row r="10" customFormat="false" ht="15.75" hidden="false" customHeight="true" outlineLevel="0" collapsed="false">
      <c r="A10" s="3" t="s">
        <v>13</v>
      </c>
      <c r="B10" s="4"/>
    </row>
    <row r="11" customFormat="false" ht="15.75" hidden="false" customHeight="true" outlineLevel="0" collapsed="false">
      <c r="A11" s="5" t="s">
        <v>14</v>
      </c>
      <c r="B11" s="6" t="s">
        <v>15</v>
      </c>
    </row>
    <row r="12" customFormat="false" ht="15.75" hidden="false" customHeight="true" outlineLevel="0" collapsed="false">
      <c r="A12" s="5" t="s">
        <v>16</v>
      </c>
      <c r="B12" s="6" t="s">
        <v>17</v>
      </c>
    </row>
    <row r="13" customFormat="false" ht="15.75" hidden="false" customHeight="true" outlineLevel="0" collapsed="false">
      <c r="A13" s="5" t="s">
        <v>18</v>
      </c>
      <c r="B13" s="6" t="s">
        <v>19</v>
      </c>
    </row>
    <row r="14" customFormat="false" ht="15.75" hidden="false" customHeight="true" outlineLevel="0" collapsed="false">
      <c r="A14" s="5" t="s">
        <v>20</v>
      </c>
      <c r="B14" s="6" t="s">
        <v>21</v>
      </c>
    </row>
    <row r="15" customFormat="false" ht="15.75" hidden="false" customHeight="true" outlineLevel="0" collapsed="false">
      <c r="A15" s="5" t="s">
        <v>22</v>
      </c>
      <c r="B15" s="6" t="s">
        <v>23</v>
      </c>
    </row>
    <row r="16" customFormat="false" ht="15.75" hidden="false" customHeight="true" outlineLevel="0" collapsed="false">
      <c r="A16" s="5" t="s">
        <v>24</v>
      </c>
      <c r="B16" s="6" t="s">
        <v>25</v>
      </c>
    </row>
    <row r="17" customFormat="false" ht="30" hidden="false" customHeight="true" outlineLevel="0" collapsed="false">
      <c r="A17" s="5" t="s">
        <v>26</v>
      </c>
      <c r="B17" s="6" t="s">
        <v>27</v>
      </c>
    </row>
    <row r="18" customFormat="false" ht="15.75" hidden="false" customHeight="true" outlineLevel="0" collapsed="false">
      <c r="A18" s="5" t="s">
        <v>28</v>
      </c>
      <c r="B18" s="6" t="s">
        <v>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2"/>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pane xSplit="1" ySplit="12" topLeftCell="B13" activePane="bottomRight" state="frozen"/>
      <selection pane="topLeft" activeCell="A1" activeCellId="0" sqref="A1"/>
      <selection pane="topRight" activeCell="B1" activeCellId="0" sqref="B1"/>
      <selection pane="bottomLeft" activeCell="A13" activeCellId="0" sqref="A13"/>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12" min="2" style="0" width="15"/>
  </cols>
  <sheetData>
    <row r="1" customFormat="false" ht="17.35" hidden="false" customHeight="false" outlineLevel="0" collapsed="false">
      <c r="A1" s="1" t="s">
        <v>30</v>
      </c>
    </row>
    <row r="3" customFormat="false" ht="15" hidden="false" customHeight="false" outlineLevel="0" collapsed="false">
      <c r="A3" s="7" t="s">
        <v>31</v>
      </c>
      <c r="B3" s="8" t="n">
        <v>22</v>
      </c>
    </row>
    <row r="4" customFormat="false" ht="15" hidden="false" customHeight="false" outlineLevel="0" collapsed="false">
      <c r="A4" s="7" t="s">
        <v>32</v>
      </c>
      <c r="B4" s="8" t="n">
        <v>7.5</v>
      </c>
    </row>
    <row r="5" customFormat="false" ht="15" hidden="false" customHeight="false" outlineLevel="0" collapsed="false">
      <c r="A5" s="7" t="s">
        <v>33</v>
      </c>
      <c r="B5" s="9" t="n">
        <v>0.3</v>
      </c>
    </row>
    <row r="6" customFormat="false" ht="15" hidden="false" customHeight="false" outlineLevel="0" collapsed="false">
      <c r="A6" s="7" t="s">
        <v>34</v>
      </c>
      <c r="B6" s="8" t="n">
        <v>10.9</v>
      </c>
    </row>
    <row r="7" customFormat="false" ht="15" hidden="false" customHeight="false" outlineLevel="0" collapsed="false">
      <c r="A7" s="7" t="s">
        <v>35</v>
      </c>
      <c r="B7" s="9" t="n">
        <v>0.55</v>
      </c>
    </row>
    <row r="8" customFormat="false" ht="15" hidden="false" customHeight="false" outlineLevel="0" collapsed="false">
      <c r="A8" s="7" t="s">
        <v>36</v>
      </c>
      <c r="B8" s="9" t="n">
        <v>0.08</v>
      </c>
    </row>
    <row r="9" customFormat="false" ht="15" hidden="false" customHeight="false" outlineLevel="0" collapsed="false">
      <c r="A9" s="7" t="s">
        <v>37</v>
      </c>
      <c r="B9" s="10" t="s">
        <v>14</v>
      </c>
    </row>
    <row r="10" customFormat="false" ht="15" hidden="false" customHeight="false" outlineLevel="0" collapsed="false">
      <c r="A10" s="7" t="s">
        <v>38</v>
      </c>
      <c r="B10" s="10" t="s">
        <v>39</v>
      </c>
    </row>
    <row r="12" customFormat="false" ht="43.5" hidden="false" customHeight="true" outlineLevel="0" collapsed="false">
      <c r="A12" s="11" t="s">
        <v>40</v>
      </c>
      <c r="B12" s="11" t="s">
        <v>41</v>
      </c>
      <c r="C12" s="11" t="s">
        <v>42</v>
      </c>
      <c r="D12" s="11" t="s">
        <v>43</v>
      </c>
      <c r="E12" s="11" t="s">
        <v>44</v>
      </c>
      <c r="F12" s="11" t="s">
        <v>45</v>
      </c>
      <c r="G12" s="11" t="s">
        <v>46</v>
      </c>
      <c r="H12" s="11" t="s">
        <v>47</v>
      </c>
      <c r="I12" s="11" t="s">
        <v>48</v>
      </c>
      <c r="J12" s="11" t="s">
        <v>49</v>
      </c>
      <c r="K12" s="11" t="s">
        <v>50</v>
      </c>
      <c r="L12" s="11" t="s">
        <v>51</v>
      </c>
    </row>
    <row r="13" customFormat="false" ht="15" hidden="false" customHeight="false" outlineLevel="0" collapsed="false">
      <c r="A13" s="10" t="s">
        <v>52</v>
      </c>
      <c r="B13" s="8" t="n">
        <v>4.6</v>
      </c>
      <c r="C13" s="12" t="n">
        <v>6</v>
      </c>
      <c r="D13" s="13" t="n">
        <f aca="false">IF(B13="","",C13/60*$B$3)</f>
        <v>2.2</v>
      </c>
      <c r="E13" s="13" t="n">
        <f aca="false">IF(B13="","",B13/$B$5)</f>
        <v>15.3333333333333</v>
      </c>
      <c r="F13" s="13" t="n">
        <f aca="false">IF(B13="","",B13+$B$6)</f>
        <v>15.5</v>
      </c>
      <c r="G13" s="13" t="n">
        <f aca="false">IF(B13="","",(B13+D13)/$B$7)</f>
        <v>12.3636363636364</v>
      </c>
      <c r="H13" s="13" t="n">
        <f aca="false">IF(B13="","",(B13+D13+$B$4)/(1-$B$8))</f>
        <v>15.5434782608696</v>
      </c>
      <c r="I13" s="13" t="n">
        <f aca="false">IF(B13="","",IF($B$9="Food cost %",E13,IF($B$9="Contribution margin",F13,IF($B$9="Prime cost %",G13,H13))))</f>
        <v>15.3333333333333</v>
      </c>
      <c r="J13" s="13" t="n">
        <f aca="false">IF(B13="","",IF($B$10="Next .95",CEILING(ROUND(I13-0.95,6),1)+0.95,IF($B$10="Next whole dollar",CEILING(ROUND(I13,6),1),IF($B$10="Next half dollar",CEILING(ROUND(I13,6),0.5),I13))))</f>
        <v>15.95</v>
      </c>
      <c r="K13" s="14" t="n">
        <f aca="false">IF(B13="","",B13/J13)</f>
        <v>0.288401253918495</v>
      </c>
      <c r="L13" s="13" t="n">
        <f aca="false">IF(B13="","",J13-B13)</f>
        <v>11.35</v>
      </c>
    </row>
    <row r="14" customFormat="false" ht="15" hidden="false" customHeight="false" outlineLevel="0" collapsed="false">
      <c r="A14" s="10" t="s">
        <v>53</v>
      </c>
      <c r="B14" s="8" t="n">
        <v>3.9</v>
      </c>
      <c r="C14" s="12" t="n">
        <v>6</v>
      </c>
      <c r="D14" s="13" t="n">
        <f aca="false">IF(B14="","",C14/60*$B$3)</f>
        <v>2.2</v>
      </c>
      <c r="E14" s="13" t="n">
        <f aca="false">IF(B14="","",B14/$B$5)</f>
        <v>13</v>
      </c>
      <c r="F14" s="13" t="n">
        <f aca="false">IF(B14="","",B14+$B$6)</f>
        <v>14.8</v>
      </c>
      <c r="G14" s="13" t="n">
        <f aca="false">IF(B14="","",(B14+D14)/$B$7)</f>
        <v>11.0909090909091</v>
      </c>
      <c r="H14" s="13" t="n">
        <f aca="false">IF(B14="","",(B14+D14+$B$4)/(1-$B$8))</f>
        <v>14.7826086956522</v>
      </c>
      <c r="I14" s="13" t="n">
        <f aca="false">IF(B14="","",IF($B$9="Food cost %",E14,IF($B$9="Contribution margin",F14,IF($B$9="Prime cost %",G14,H14))))</f>
        <v>13</v>
      </c>
      <c r="J14" s="13" t="n">
        <f aca="false">IF(B14="","",IF($B$10="Next .95",CEILING(ROUND(I14-0.95,6),1)+0.95,IF($B$10="Next whole dollar",CEILING(ROUND(I14,6),1),IF($B$10="Next half dollar",CEILING(ROUND(I14,6),0.5),I14))))</f>
        <v>13.95</v>
      </c>
      <c r="K14" s="14" t="n">
        <f aca="false">IF(B14="","",B14/J14)</f>
        <v>0.279569892473118</v>
      </c>
      <c r="L14" s="13" t="n">
        <f aca="false">IF(B14="","",J14-B14)</f>
        <v>10.05</v>
      </c>
    </row>
    <row r="15" customFormat="false" ht="15" hidden="false" customHeight="false" outlineLevel="0" collapsed="false">
      <c r="A15" s="10" t="s">
        <v>54</v>
      </c>
      <c r="B15" s="8" t="n">
        <v>10.6</v>
      </c>
      <c r="C15" s="12" t="n">
        <v>10</v>
      </c>
      <c r="D15" s="13" t="n">
        <f aca="false">IF(B15="","",C15/60*$B$3)</f>
        <v>3.66666666666667</v>
      </c>
      <c r="E15" s="13" t="n">
        <f aca="false">IF(B15="","",B15/$B$5)</f>
        <v>35.3333333333333</v>
      </c>
      <c r="F15" s="13" t="n">
        <f aca="false">IF(B15="","",B15+$B$6)</f>
        <v>21.5</v>
      </c>
      <c r="G15" s="13" t="n">
        <f aca="false">IF(B15="","",(B15+D15)/$B$7)</f>
        <v>25.9393939393939</v>
      </c>
      <c r="H15" s="13" t="n">
        <f aca="false">IF(B15="","",(B15+D15+$B$4)/(1-$B$8))</f>
        <v>23.6594202898551</v>
      </c>
      <c r="I15" s="13" t="n">
        <f aca="false">IF(B15="","",IF($B$9="Food cost %",E15,IF($B$9="Contribution margin",F15,IF($B$9="Prime cost %",G15,H15))))</f>
        <v>35.3333333333333</v>
      </c>
      <c r="J15" s="13" t="n">
        <f aca="false">IF(B15="","",IF($B$10="Next .95",CEILING(ROUND(I15-0.95,6),1)+0.95,IF($B$10="Next whole dollar",CEILING(ROUND(I15,6),1),IF($B$10="Next half dollar",CEILING(ROUND(I15,6),0.5),I15))))</f>
        <v>35.95</v>
      </c>
      <c r="K15" s="14" t="n">
        <f aca="false">IF(B15="","",B15/J15)</f>
        <v>0.294853963838665</v>
      </c>
      <c r="L15" s="13" t="n">
        <f aca="false">IF(B15="","",J15-B15)</f>
        <v>25.35</v>
      </c>
    </row>
    <row r="16" customFormat="false" ht="15" hidden="false" customHeight="false" outlineLevel="0" collapsed="false">
      <c r="A16" s="10" t="s">
        <v>55</v>
      </c>
      <c r="B16" s="8" t="n">
        <v>2.8</v>
      </c>
      <c r="C16" s="12" t="n">
        <v>5</v>
      </c>
      <c r="D16" s="13" t="n">
        <f aca="false">IF(B16="","",C16/60*$B$3)</f>
        <v>1.83333333333333</v>
      </c>
      <c r="E16" s="13" t="n">
        <f aca="false">IF(B16="","",B16/$B$5)</f>
        <v>9.33333333333333</v>
      </c>
      <c r="F16" s="13" t="n">
        <f aca="false">IF(B16="","",B16+$B$6)</f>
        <v>13.7</v>
      </c>
      <c r="G16" s="13" t="n">
        <f aca="false">IF(B16="","",(B16+D16)/$B$7)</f>
        <v>8.42424242424242</v>
      </c>
      <c r="H16" s="13" t="n">
        <f aca="false">IF(B16="","",(B16+D16+$B$4)/(1-$B$8))</f>
        <v>13.1884057971014</v>
      </c>
      <c r="I16" s="13" t="n">
        <f aca="false">IF(B16="","",IF($B$9="Food cost %",E16,IF($B$9="Contribution margin",F16,IF($B$9="Prime cost %",G16,H16))))</f>
        <v>9.33333333333333</v>
      </c>
      <c r="J16" s="13" t="n">
        <f aca="false">IF(B16="","",IF($B$10="Next .95",CEILING(ROUND(I16-0.95,6),1)+0.95,IF($B$10="Next whole dollar",CEILING(ROUND(I16,6),1),IF($B$10="Next half dollar",CEILING(ROUND(I16,6),0.5),I16))))</f>
        <v>9.95</v>
      </c>
      <c r="K16" s="14" t="n">
        <f aca="false">IF(B16="","",B16/J16)</f>
        <v>0.281407035175879</v>
      </c>
      <c r="L16" s="13" t="n">
        <f aca="false">IF(B16="","",J16-B16)</f>
        <v>7.15</v>
      </c>
    </row>
    <row r="17" customFormat="false" ht="15" hidden="false" customHeight="false" outlineLevel="0" collapsed="false">
      <c r="A17" s="10"/>
      <c r="B17" s="8"/>
      <c r="C17" s="12"/>
      <c r="D17" s="13" t="str">
        <f aca="false">IF(B17="","",C17/60*$B$3)</f>
        <v/>
      </c>
      <c r="E17" s="13" t="str">
        <f aca="false">IF(B17="","",B17/$B$5)</f>
        <v/>
      </c>
      <c r="F17" s="13" t="str">
        <f aca="false">IF(B17="","",B17+$B$6)</f>
        <v/>
      </c>
      <c r="G17" s="13" t="str">
        <f aca="false">IF(B17="","",(B17+D17)/$B$7)</f>
        <v/>
      </c>
      <c r="H17" s="13" t="str">
        <f aca="false">IF(B17="","",(B17+D17+$B$4)/(1-$B$8))</f>
        <v/>
      </c>
      <c r="I17" s="13" t="str">
        <f aca="false">IF(B17="","",IF($B$9="Food cost %",E17,IF($B$9="Contribution margin",F17,IF($B$9="Prime cost %",G17,H17))))</f>
        <v/>
      </c>
      <c r="J17" s="13" t="str">
        <f aca="false">IF(B17="","",IF($B$10="Next .95",CEILING(ROUND(I17-0.95,6),1)+0.95,IF($B$10="Next whole dollar",CEILING(ROUND(I17,6),1),IF($B$10="Next half dollar",CEILING(ROUND(I17,6),0.5),I17))))</f>
        <v/>
      </c>
      <c r="K17" s="14" t="str">
        <f aca="false">IF(B17="","",B17/J17)</f>
        <v/>
      </c>
      <c r="L17" s="13" t="str">
        <f aca="false">IF(B17="","",J17-B17)</f>
        <v/>
      </c>
    </row>
    <row r="18" customFormat="false" ht="15" hidden="false" customHeight="false" outlineLevel="0" collapsed="false">
      <c r="A18" s="10"/>
      <c r="B18" s="8"/>
      <c r="C18" s="12"/>
      <c r="D18" s="13" t="str">
        <f aca="false">IF(B18="","",C18/60*$B$3)</f>
        <v/>
      </c>
      <c r="E18" s="13" t="str">
        <f aca="false">IF(B18="","",B18/$B$5)</f>
        <v/>
      </c>
      <c r="F18" s="13" t="str">
        <f aca="false">IF(B18="","",B18+$B$6)</f>
        <v/>
      </c>
      <c r="G18" s="13" t="str">
        <f aca="false">IF(B18="","",(B18+D18)/$B$7)</f>
        <v/>
      </c>
      <c r="H18" s="13" t="str">
        <f aca="false">IF(B18="","",(B18+D18+$B$4)/(1-$B$8))</f>
        <v/>
      </c>
      <c r="I18" s="13" t="str">
        <f aca="false">IF(B18="","",IF($B$9="Food cost %",E18,IF($B$9="Contribution margin",F18,IF($B$9="Prime cost %",G18,H18))))</f>
        <v/>
      </c>
      <c r="J18" s="13" t="str">
        <f aca="false">IF(B18="","",IF($B$10="Next .95",CEILING(ROUND(I18-0.95,6),1)+0.95,IF($B$10="Next whole dollar",CEILING(ROUND(I18,6),1),IF($B$10="Next half dollar",CEILING(ROUND(I18,6),0.5),I18))))</f>
        <v/>
      </c>
      <c r="K18" s="14" t="str">
        <f aca="false">IF(B18="","",B18/J18)</f>
        <v/>
      </c>
      <c r="L18" s="13" t="str">
        <f aca="false">IF(B18="","",J18-B18)</f>
        <v/>
      </c>
    </row>
    <row r="19" customFormat="false" ht="15" hidden="false" customHeight="false" outlineLevel="0" collapsed="false">
      <c r="A19" s="10"/>
      <c r="B19" s="8"/>
      <c r="C19" s="12"/>
      <c r="D19" s="13" t="str">
        <f aca="false">IF(B19="","",C19/60*$B$3)</f>
        <v/>
      </c>
      <c r="E19" s="13" t="str">
        <f aca="false">IF(B19="","",B19/$B$5)</f>
        <v/>
      </c>
      <c r="F19" s="13" t="str">
        <f aca="false">IF(B19="","",B19+$B$6)</f>
        <v/>
      </c>
      <c r="G19" s="13" t="str">
        <f aca="false">IF(B19="","",(B19+D19)/$B$7)</f>
        <v/>
      </c>
      <c r="H19" s="13" t="str">
        <f aca="false">IF(B19="","",(B19+D19+$B$4)/(1-$B$8))</f>
        <v/>
      </c>
      <c r="I19" s="13" t="str">
        <f aca="false">IF(B19="","",IF($B$9="Food cost %",E19,IF($B$9="Contribution margin",F19,IF($B$9="Prime cost %",G19,H19))))</f>
        <v/>
      </c>
      <c r="J19" s="13" t="str">
        <f aca="false">IF(B19="","",IF($B$10="Next .95",CEILING(ROUND(I19-0.95,6),1)+0.95,IF($B$10="Next whole dollar",CEILING(ROUND(I19,6),1),IF($B$10="Next half dollar",CEILING(ROUND(I19,6),0.5),I19))))</f>
        <v/>
      </c>
      <c r="K19" s="14" t="str">
        <f aca="false">IF(B19="","",B19/J19)</f>
        <v/>
      </c>
      <c r="L19" s="13" t="str">
        <f aca="false">IF(B19="","",J19-B19)</f>
        <v/>
      </c>
    </row>
    <row r="20" customFormat="false" ht="15" hidden="false" customHeight="false" outlineLevel="0" collapsed="false">
      <c r="A20" s="10"/>
      <c r="B20" s="8"/>
      <c r="C20" s="12"/>
      <c r="D20" s="13" t="str">
        <f aca="false">IF(B20="","",C20/60*$B$3)</f>
        <v/>
      </c>
      <c r="E20" s="13" t="str">
        <f aca="false">IF(B20="","",B20/$B$5)</f>
        <v/>
      </c>
      <c r="F20" s="13" t="str">
        <f aca="false">IF(B20="","",B20+$B$6)</f>
        <v/>
      </c>
      <c r="G20" s="13" t="str">
        <f aca="false">IF(B20="","",(B20+D20)/$B$7)</f>
        <v/>
      </c>
      <c r="H20" s="13" t="str">
        <f aca="false">IF(B20="","",(B20+D20+$B$4)/(1-$B$8))</f>
        <v/>
      </c>
      <c r="I20" s="13" t="str">
        <f aca="false">IF(B20="","",IF($B$9="Food cost %",E20,IF($B$9="Contribution margin",F20,IF($B$9="Prime cost %",G20,H20))))</f>
        <v/>
      </c>
      <c r="J20" s="13" t="str">
        <f aca="false">IF(B20="","",IF($B$10="Next .95",CEILING(ROUND(I20-0.95,6),1)+0.95,IF($B$10="Next whole dollar",CEILING(ROUND(I20,6),1),IF($B$10="Next half dollar",CEILING(ROUND(I20,6),0.5),I20))))</f>
        <v/>
      </c>
      <c r="K20" s="14" t="str">
        <f aca="false">IF(B20="","",B20/J20)</f>
        <v/>
      </c>
      <c r="L20" s="13" t="str">
        <f aca="false">IF(B20="","",J20-B20)</f>
        <v/>
      </c>
    </row>
    <row r="21" customFormat="false" ht="15" hidden="false" customHeight="false" outlineLevel="0" collapsed="false">
      <c r="A21" s="10"/>
      <c r="B21" s="8"/>
      <c r="C21" s="12"/>
      <c r="D21" s="13" t="str">
        <f aca="false">IF(B21="","",C21/60*$B$3)</f>
        <v/>
      </c>
      <c r="E21" s="13" t="str">
        <f aca="false">IF(B21="","",B21/$B$5)</f>
        <v/>
      </c>
      <c r="F21" s="13" t="str">
        <f aca="false">IF(B21="","",B21+$B$6)</f>
        <v/>
      </c>
      <c r="G21" s="13" t="str">
        <f aca="false">IF(B21="","",(B21+D21)/$B$7)</f>
        <v/>
      </c>
      <c r="H21" s="13" t="str">
        <f aca="false">IF(B21="","",(B21+D21+$B$4)/(1-$B$8))</f>
        <v/>
      </c>
      <c r="I21" s="13" t="str">
        <f aca="false">IF(B21="","",IF($B$9="Food cost %",E21,IF($B$9="Contribution margin",F21,IF($B$9="Prime cost %",G21,H21))))</f>
        <v/>
      </c>
      <c r="J21" s="13" t="str">
        <f aca="false">IF(B21="","",IF($B$10="Next .95",CEILING(ROUND(I21-0.95,6),1)+0.95,IF($B$10="Next whole dollar",CEILING(ROUND(I21,6),1),IF($B$10="Next half dollar",CEILING(ROUND(I21,6),0.5),I21))))</f>
        <v/>
      </c>
      <c r="K21" s="14" t="str">
        <f aca="false">IF(B21="","",B21/J21)</f>
        <v/>
      </c>
      <c r="L21" s="13" t="str">
        <f aca="false">IF(B21="","",J21-B21)</f>
        <v/>
      </c>
    </row>
    <row r="22" customFormat="false" ht="15" hidden="false" customHeight="false" outlineLevel="0" collapsed="false">
      <c r="A22" s="10"/>
      <c r="B22" s="8"/>
      <c r="C22" s="12"/>
      <c r="D22" s="13" t="str">
        <f aca="false">IF(B22="","",C22/60*$B$3)</f>
        <v/>
      </c>
      <c r="E22" s="13" t="str">
        <f aca="false">IF(B22="","",B22/$B$5)</f>
        <v/>
      </c>
      <c r="F22" s="13" t="str">
        <f aca="false">IF(B22="","",B22+$B$6)</f>
        <v/>
      </c>
      <c r="G22" s="13" t="str">
        <f aca="false">IF(B22="","",(B22+D22)/$B$7)</f>
        <v/>
      </c>
      <c r="H22" s="13" t="str">
        <f aca="false">IF(B22="","",(B22+D22+$B$4)/(1-$B$8))</f>
        <v/>
      </c>
      <c r="I22" s="13" t="str">
        <f aca="false">IF(B22="","",IF($B$9="Food cost %",E22,IF($B$9="Contribution margin",F22,IF($B$9="Prime cost %",G22,H22))))</f>
        <v/>
      </c>
      <c r="J22" s="13" t="str">
        <f aca="false">IF(B22="","",IF($B$10="Next .95",CEILING(ROUND(I22-0.95,6),1)+0.95,IF($B$10="Next whole dollar",CEILING(ROUND(I22,6),1),IF($B$10="Next half dollar",CEILING(ROUND(I22,6),0.5),I22))))</f>
        <v/>
      </c>
      <c r="K22" s="14" t="str">
        <f aca="false">IF(B22="","",B22/J22)</f>
        <v/>
      </c>
      <c r="L22" s="13" t="str">
        <f aca="false">IF(B22="","",J22-B22)</f>
        <v/>
      </c>
    </row>
    <row r="23" customFormat="false" ht="15" hidden="false" customHeight="false" outlineLevel="0" collapsed="false">
      <c r="A23" s="10"/>
      <c r="B23" s="8"/>
      <c r="C23" s="12"/>
      <c r="D23" s="13" t="str">
        <f aca="false">IF(B23="","",C23/60*$B$3)</f>
        <v/>
      </c>
      <c r="E23" s="13" t="str">
        <f aca="false">IF(B23="","",B23/$B$5)</f>
        <v/>
      </c>
      <c r="F23" s="13" t="str">
        <f aca="false">IF(B23="","",B23+$B$6)</f>
        <v/>
      </c>
      <c r="G23" s="13" t="str">
        <f aca="false">IF(B23="","",(B23+D23)/$B$7)</f>
        <v/>
      </c>
      <c r="H23" s="13" t="str">
        <f aca="false">IF(B23="","",(B23+D23+$B$4)/(1-$B$8))</f>
        <v/>
      </c>
      <c r="I23" s="13" t="str">
        <f aca="false">IF(B23="","",IF($B$9="Food cost %",E23,IF($B$9="Contribution margin",F23,IF($B$9="Prime cost %",G23,H23))))</f>
        <v/>
      </c>
      <c r="J23" s="13" t="str">
        <f aca="false">IF(B23="","",IF($B$10="Next .95",CEILING(ROUND(I23-0.95,6),1)+0.95,IF($B$10="Next whole dollar",CEILING(ROUND(I23,6),1),IF($B$10="Next half dollar",CEILING(ROUND(I23,6),0.5),I23))))</f>
        <v/>
      </c>
      <c r="K23" s="14" t="str">
        <f aca="false">IF(B23="","",B23/J23)</f>
        <v/>
      </c>
      <c r="L23" s="13" t="str">
        <f aca="false">IF(B23="","",J23-B23)</f>
        <v/>
      </c>
    </row>
    <row r="24" customFormat="false" ht="15" hidden="false" customHeight="false" outlineLevel="0" collapsed="false">
      <c r="A24" s="10"/>
      <c r="B24" s="8"/>
      <c r="C24" s="12"/>
      <c r="D24" s="13" t="str">
        <f aca="false">IF(B24="","",C24/60*$B$3)</f>
        <v/>
      </c>
      <c r="E24" s="13" t="str">
        <f aca="false">IF(B24="","",B24/$B$5)</f>
        <v/>
      </c>
      <c r="F24" s="13" t="str">
        <f aca="false">IF(B24="","",B24+$B$6)</f>
        <v/>
      </c>
      <c r="G24" s="13" t="str">
        <f aca="false">IF(B24="","",(B24+D24)/$B$7)</f>
        <v/>
      </c>
      <c r="H24" s="13" t="str">
        <f aca="false">IF(B24="","",(B24+D24+$B$4)/(1-$B$8))</f>
        <v/>
      </c>
      <c r="I24" s="13" t="str">
        <f aca="false">IF(B24="","",IF($B$9="Food cost %",E24,IF($B$9="Contribution margin",F24,IF($B$9="Prime cost %",G24,H24))))</f>
        <v/>
      </c>
      <c r="J24" s="13" t="str">
        <f aca="false">IF(B24="","",IF($B$10="Next .95",CEILING(ROUND(I24-0.95,6),1)+0.95,IF($B$10="Next whole dollar",CEILING(ROUND(I24,6),1),IF($B$10="Next half dollar",CEILING(ROUND(I24,6),0.5),I24))))</f>
        <v/>
      </c>
      <c r="K24" s="14" t="str">
        <f aca="false">IF(B24="","",B24/J24)</f>
        <v/>
      </c>
      <c r="L24" s="13" t="str">
        <f aca="false">IF(B24="","",J24-B24)</f>
        <v/>
      </c>
    </row>
    <row r="25" customFormat="false" ht="15" hidden="false" customHeight="false" outlineLevel="0" collapsed="false">
      <c r="A25" s="10"/>
      <c r="B25" s="8"/>
      <c r="C25" s="12"/>
      <c r="D25" s="13" t="str">
        <f aca="false">IF(B25="","",C25/60*$B$3)</f>
        <v/>
      </c>
      <c r="E25" s="13" t="str">
        <f aca="false">IF(B25="","",B25/$B$5)</f>
        <v/>
      </c>
      <c r="F25" s="13" t="str">
        <f aca="false">IF(B25="","",B25+$B$6)</f>
        <v/>
      </c>
      <c r="G25" s="13" t="str">
        <f aca="false">IF(B25="","",(B25+D25)/$B$7)</f>
        <v/>
      </c>
      <c r="H25" s="13" t="str">
        <f aca="false">IF(B25="","",(B25+D25+$B$4)/(1-$B$8))</f>
        <v/>
      </c>
      <c r="I25" s="13" t="str">
        <f aca="false">IF(B25="","",IF($B$9="Food cost %",E25,IF($B$9="Contribution margin",F25,IF($B$9="Prime cost %",G25,H25))))</f>
        <v/>
      </c>
      <c r="J25" s="13" t="str">
        <f aca="false">IF(B25="","",IF($B$10="Next .95",CEILING(ROUND(I25-0.95,6),1)+0.95,IF($B$10="Next whole dollar",CEILING(ROUND(I25,6),1),IF($B$10="Next half dollar",CEILING(ROUND(I25,6),0.5),I25))))</f>
        <v/>
      </c>
      <c r="K25" s="14" t="str">
        <f aca="false">IF(B25="","",B25/J25)</f>
        <v/>
      </c>
      <c r="L25" s="13" t="str">
        <f aca="false">IF(B25="","",J25-B25)</f>
        <v/>
      </c>
    </row>
    <row r="26" customFormat="false" ht="15" hidden="false" customHeight="false" outlineLevel="0" collapsed="false">
      <c r="A26" s="10"/>
      <c r="B26" s="8"/>
      <c r="C26" s="12"/>
      <c r="D26" s="13" t="str">
        <f aca="false">IF(B26="","",C26/60*$B$3)</f>
        <v/>
      </c>
      <c r="E26" s="13" t="str">
        <f aca="false">IF(B26="","",B26/$B$5)</f>
        <v/>
      </c>
      <c r="F26" s="13" t="str">
        <f aca="false">IF(B26="","",B26+$B$6)</f>
        <v/>
      </c>
      <c r="G26" s="13" t="str">
        <f aca="false">IF(B26="","",(B26+D26)/$B$7)</f>
        <v/>
      </c>
      <c r="H26" s="13" t="str">
        <f aca="false">IF(B26="","",(B26+D26+$B$4)/(1-$B$8))</f>
        <v/>
      </c>
      <c r="I26" s="13" t="str">
        <f aca="false">IF(B26="","",IF($B$9="Food cost %",E26,IF($B$9="Contribution margin",F26,IF($B$9="Prime cost %",G26,H26))))</f>
        <v/>
      </c>
      <c r="J26" s="13" t="str">
        <f aca="false">IF(B26="","",IF($B$10="Next .95",CEILING(ROUND(I26-0.95,6),1)+0.95,IF($B$10="Next whole dollar",CEILING(ROUND(I26,6),1),IF($B$10="Next half dollar",CEILING(ROUND(I26,6),0.5),I26))))</f>
        <v/>
      </c>
      <c r="K26" s="14" t="str">
        <f aca="false">IF(B26="","",B26/J26)</f>
        <v/>
      </c>
      <c r="L26" s="13" t="str">
        <f aca="false">IF(B26="","",J26-B26)</f>
        <v/>
      </c>
    </row>
    <row r="27" customFormat="false" ht="15" hidden="false" customHeight="false" outlineLevel="0" collapsed="false">
      <c r="A27" s="10"/>
      <c r="B27" s="8"/>
      <c r="C27" s="12"/>
      <c r="D27" s="13" t="str">
        <f aca="false">IF(B27="","",C27/60*$B$3)</f>
        <v/>
      </c>
      <c r="E27" s="13" t="str">
        <f aca="false">IF(B27="","",B27/$B$5)</f>
        <v/>
      </c>
      <c r="F27" s="13" t="str">
        <f aca="false">IF(B27="","",B27+$B$6)</f>
        <v/>
      </c>
      <c r="G27" s="13" t="str">
        <f aca="false">IF(B27="","",(B27+D27)/$B$7)</f>
        <v/>
      </c>
      <c r="H27" s="13" t="str">
        <f aca="false">IF(B27="","",(B27+D27+$B$4)/(1-$B$8))</f>
        <v/>
      </c>
      <c r="I27" s="13" t="str">
        <f aca="false">IF(B27="","",IF($B$9="Food cost %",E27,IF($B$9="Contribution margin",F27,IF($B$9="Prime cost %",G27,H27))))</f>
        <v/>
      </c>
      <c r="J27" s="13" t="str">
        <f aca="false">IF(B27="","",IF($B$10="Next .95",CEILING(ROUND(I27-0.95,6),1)+0.95,IF($B$10="Next whole dollar",CEILING(ROUND(I27,6),1),IF($B$10="Next half dollar",CEILING(ROUND(I27,6),0.5),I27))))</f>
        <v/>
      </c>
      <c r="K27" s="14" t="str">
        <f aca="false">IF(B27="","",B27/J27)</f>
        <v/>
      </c>
      <c r="L27" s="13" t="str">
        <f aca="false">IF(B27="","",J27-B27)</f>
        <v/>
      </c>
    </row>
    <row r="28" customFormat="false" ht="15" hidden="false" customHeight="false" outlineLevel="0" collapsed="false">
      <c r="A28" s="10"/>
      <c r="B28" s="8"/>
      <c r="C28" s="12"/>
      <c r="D28" s="13" t="str">
        <f aca="false">IF(B28="","",C28/60*$B$3)</f>
        <v/>
      </c>
      <c r="E28" s="13" t="str">
        <f aca="false">IF(B28="","",B28/$B$5)</f>
        <v/>
      </c>
      <c r="F28" s="13" t="str">
        <f aca="false">IF(B28="","",B28+$B$6)</f>
        <v/>
      </c>
      <c r="G28" s="13" t="str">
        <f aca="false">IF(B28="","",(B28+D28)/$B$7)</f>
        <v/>
      </c>
      <c r="H28" s="13" t="str">
        <f aca="false">IF(B28="","",(B28+D28+$B$4)/(1-$B$8))</f>
        <v/>
      </c>
      <c r="I28" s="13" t="str">
        <f aca="false">IF(B28="","",IF($B$9="Food cost %",E28,IF($B$9="Contribution margin",F28,IF($B$9="Prime cost %",G28,H28))))</f>
        <v/>
      </c>
      <c r="J28" s="13" t="str">
        <f aca="false">IF(B28="","",IF($B$10="Next .95",CEILING(ROUND(I28-0.95,6),1)+0.95,IF($B$10="Next whole dollar",CEILING(ROUND(I28,6),1),IF($B$10="Next half dollar",CEILING(ROUND(I28,6),0.5),I28))))</f>
        <v/>
      </c>
      <c r="K28" s="14" t="str">
        <f aca="false">IF(B28="","",B28/J28)</f>
        <v/>
      </c>
      <c r="L28" s="13" t="str">
        <f aca="false">IF(B28="","",J28-B28)</f>
        <v/>
      </c>
    </row>
    <row r="29" customFormat="false" ht="15" hidden="false" customHeight="false" outlineLevel="0" collapsed="false">
      <c r="A29" s="10"/>
      <c r="B29" s="8"/>
      <c r="C29" s="12"/>
      <c r="D29" s="13" t="str">
        <f aca="false">IF(B29="","",C29/60*$B$3)</f>
        <v/>
      </c>
      <c r="E29" s="13" t="str">
        <f aca="false">IF(B29="","",B29/$B$5)</f>
        <v/>
      </c>
      <c r="F29" s="13" t="str">
        <f aca="false">IF(B29="","",B29+$B$6)</f>
        <v/>
      </c>
      <c r="G29" s="13" t="str">
        <f aca="false">IF(B29="","",(B29+D29)/$B$7)</f>
        <v/>
      </c>
      <c r="H29" s="13" t="str">
        <f aca="false">IF(B29="","",(B29+D29+$B$4)/(1-$B$8))</f>
        <v/>
      </c>
      <c r="I29" s="13" t="str">
        <f aca="false">IF(B29="","",IF($B$9="Food cost %",E29,IF($B$9="Contribution margin",F29,IF($B$9="Prime cost %",G29,H29))))</f>
        <v/>
      </c>
      <c r="J29" s="13" t="str">
        <f aca="false">IF(B29="","",IF($B$10="Next .95",CEILING(ROUND(I29-0.95,6),1)+0.95,IF($B$10="Next whole dollar",CEILING(ROUND(I29,6),1),IF($B$10="Next half dollar",CEILING(ROUND(I29,6),0.5),I29))))</f>
        <v/>
      </c>
      <c r="K29" s="14" t="str">
        <f aca="false">IF(B29="","",B29/J29)</f>
        <v/>
      </c>
      <c r="L29" s="13" t="str">
        <f aca="false">IF(B29="","",J29-B29)</f>
        <v/>
      </c>
    </row>
    <row r="30" customFormat="false" ht="15" hidden="false" customHeight="false" outlineLevel="0" collapsed="false">
      <c r="A30" s="10"/>
      <c r="B30" s="8"/>
      <c r="C30" s="12"/>
      <c r="D30" s="13" t="str">
        <f aca="false">IF(B30="","",C30/60*$B$3)</f>
        <v/>
      </c>
      <c r="E30" s="13" t="str">
        <f aca="false">IF(B30="","",B30/$B$5)</f>
        <v/>
      </c>
      <c r="F30" s="13" t="str">
        <f aca="false">IF(B30="","",B30+$B$6)</f>
        <v/>
      </c>
      <c r="G30" s="13" t="str">
        <f aca="false">IF(B30="","",(B30+D30)/$B$7)</f>
        <v/>
      </c>
      <c r="H30" s="13" t="str">
        <f aca="false">IF(B30="","",(B30+D30+$B$4)/(1-$B$8))</f>
        <v/>
      </c>
      <c r="I30" s="13" t="str">
        <f aca="false">IF(B30="","",IF($B$9="Food cost %",E30,IF($B$9="Contribution margin",F30,IF($B$9="Prime cost %",G30,H30))))</f>
        <v/>
      </c>
      <c r="J30" s="13" t="str">
        <f aca="false">IF(B30="","",IF($B$10="Next .95",CEILING(ROUND(I30-0.95,6),1)+0.95,IF($B$10="Next whole dollar",CEILING(ROUND(I30,6),1),IF($B$10="Next half dollar",CEILING(ROUND(I30,6),0.5),I30))))</f>
        <v/>
      </c>
      <c r="K30" s="14" t="str">
        <f aca="false">IF(B30="","",B30/J30)</f>
        <v/>
      </c>
      <c r="L30" s="13" t="str">
        <f aca="false">IF(B30="","",J30-B30)</f>
        <v/>
      </c>
    </row>
    <row r="31" customFormat="false" ht="15" hidden="false" customHeight="false" outlineLevel="0" collapsed="false">
      <c r="A31" s="10"/>
      <c r="B31" s="8"/>
      <c r="C31" s="12"/>
      <c r="D31" s="13" t="str">
        <f aca="false">IF(B31="","",C31/60*$B$3)</f>
        <v/>
      </c>
      <c r="E31" s="13" t="str">
        <f aca="false">IF(B31="","",B31/$B$5)</f>
        <v/>
      </c>
      <c r="F31" s="13" t="str">
        <f aca="false">IF(B31="","",B31+$B$6)</f>
        <v/>
      </c>
      <c r="G31" s="13" t="str">
        <f aca="false">IF(B31="","",(B31+D31)/$B$7)</f>
        <v/>
      </c>
      <c r="H31" s="13" t="str">
        <f aca="false">IF(B31="","",(B31+D31+$B$4)/(1-$B$8))</f>
        <v/>
      </c>
      <c r="I31" s="13" t="str">
        <f aca="false">IF(B31="","",IF($B$9="Food cost %",E31,IF($B$9="Contribution margin",F31,IF($B$9="Prime cost %",G31,H31))))</f>
        <v/>
      </c>
      <c r="J31" s="13" t="str">
        <f aca="false">IF(B31="","",IF($B$10="Next .95",CEILING(ROUND(I31-0.95,6),1)+0.95,IF($B$10="Next whole dollar",CEILING(ROUND(I31,6),1),IF($B$10="Next half dollar",CEILING(ROUND(I31,6),0.5),I31))))</f>
        <v/>
      </c>
      <c r="K31" s="14" t="str">
        <f aca="false">IF(B31="","",B31/J31)</f>
        <v/>
      </c>
      <c r="L31" s="13" t="str">
        <f aca="false">IF(B31="","",J31-B31)</f>
        <v/>
      </c>
    </row>
    <row r="32" customFormat="false" ht="15" hidden="false" customHeight="false" outlineLevel="0" collapsed="false">
      <c r="A32" s="10"/>
      <c r="B32" s="8"/>
      <c r="C32" s="12"/>
      <c r="D32" s="13" t="str">
        <f aca="false">IF(B32="","",C32/60*$B$3)</f>
        <v/>
      </c>
      <c r="E32" s="13" t="str">
        <f aca="false">IF(B32="","",B32/$B$5)</f>
        <v/>
      </c>
      <c r="F32" s="13" t="str">
        <f aca="false">IF(B32="","",B32+$B$6)</f>
        <v/>
      </c>
      <c r="G32" s="13" t="str">
        <f aca="false">IF(B32="","",(B32+D32)/$B$7)</f>
        <v/>
      </c>
      <c r="H32" s="13" t="str">
        <f aca="false">IF(B32="","",(B32+D32+$B$4)/(1-$B$8))</f>
        <v/>
      </c>
      <c r="I32" s="13" t="str">
        <f aca="false">IF(B32="","",IF($B$9="Food cost %",E32,IF($B$9="Contribution margin",F32,IF($B$9="Prime cost %",G32,H32))))</f>
        <v/>
      </c>
      <c r="J32" s="13" t="str">
        <f aca="false">IF(B32="","",IF($B$10="Next .95",CEILING(ROUND(I32-0.95,6),1)+0.95,IF($B$10="Next whole dollar",CEILING(ROUND(I32,6),1),IF($B$10="Next half dollar",CEILING(ROUND(I32,6),0.5),I32))))</f>
        <v/>
      </c>
      <c r="K32" s="14" t="str">
        <f aca="false">IF(B32="","",B32/J32)</f>
        <v/>
      </c>
      <c r="L32" s="13" t="str">
        <f aca="false">IF(B32="","",J32-B32)</f>
        <v/>
      </c>
    </row>
    <row r="33" customFormat="false" ht="15" hidden="false" customHeight="false" outlineLevel="0" collapsed="false">
      <c r="A33" s="10"/>
      <c r="B33" s="8"/>
      <c r="C33" s="12"/>
      <c r="D33" s="13" t="str">
        <f aca="false">IF(B33="","",C33/60*$B$3)</f>
        <v/>
      </c>
      <c r="E33" s="13" t="str">
        <f aca="false">IF(B33="","",B33/$B$5)</f>
        <v/>
      </c>
      <c r="F33" s="13" t="str">
        <f aca="false">IF(B33="","",B33+$B$6)</f>
        <v/>
      </c>
      <c r="G33" s="13" t="str">
        <f aca="false">IF(B33="","",(B33+D33)/$B$7)</f>
        <v/>
      </c>
      <c r="H33" s="13" t="str">
        <f aca="false">IF(B33="","",(B33+D33+$B$4)/(1-$B$8))</f>
        <v/>
      </c>
      <c r="I33" s="13" t="str">
        <f aca="false">IF(B33="","",IF($B$9="Food cost %",E33,IF($B$9="Contribution margin",F33,IF($B$9="Prime cost %",G33,H33))))</f>
        <v/>
      </c>
      <c r="J33" s="13" t="str">
        <f aca="false">IF(B33="","",IF($B$10="Next .95",CEILING(ROUND(I33-0.95,6),1)+0.95,IF($B$10="Next whole dollar",CEILING(ROUND(I33,6),1),IF($B$10="Next half dollar",CEILING(ROUND(I33,6),0.5),I33))))</f>
        <v/>
      </c>
      <c r="K33" s="14" t="str">
        <f aca="false">IF(B33="","",B33/J33)</f>
        <v/>
      </c>
      <c r="L33" s="13" t="str">
        <f aca="false">IF(B33="","",J33-B33)</f>
        <v/>
      </c>
    </row>
    <row r="34" customFormat="false" ht="15" hidden="false" customHeight="false" outlineLevel="0" collapsed="false">
      <c r="A34" s="10"/>
      <c r="B34" s="8"/>
      <c r="C34" s="12"/>
      <c r="D34" s="13" t="str">
        <f aca="false">IF(B34="","",C34/60*$B$3)</f>
        <v/>
      </c>
      <c r="E34" s="13" t="str">
        <f aca="false">IF(B34="","",B34/$B$5)</f>
        <v/>
      </c>
      <c r="F34" s="13" t="str">
        <f aca="false">IF(B34="","",B34+$B$6)</f>
        <v/>
      </c>
      <c r="G34" s="13" t="str">
        <f aca="false">IF(B34="","",(B34+D34)/$B$7)</f>
        <v/>
      </c>
      <c r="H34" s="13" t="str">
        <f aca="false">IF(B34="","",(B34+D34+$B$4)/(1-$B$8))</f>
        <v/>
      </c>
      <c r="I34" s="13" t="str">
        <f aca="false">IF(B34="","",IF($B$9="Food cost %",E34,IF($B$9="Contribution margin",F34,IF($B$9="Prime cost %",G34,H34))))</f>
        <v/>
      </c>
      <c r="J34" s="13" t="str">
        <f aca="false">IF(B34="","",IF($B$10="Next .95",CEILING(ROUND(I34-0.95,6),1)+0.95,IF($B$10="Next whole dollar",CEILING(ROUND(I34,6),1),IF($B$10="Next half dollar",CEILING(ROUND(I34,6),0.5),I34))))</f>
        <v/>
      </c>
      <c r="K34" s="14" t="str">
        <f aca="false">IF(B34="","",B34/J34)</f>
        <v/>
      </c>
      <c r="L34" s="13" t="str">
        <f aca="false">IF(B34="","",J34-B34)</f>
        <v/>
      </c>
    </row>
    <row r="35" customFormat="false" ht="15" hidden="false" customHeight="false" outlineLevel="0" collapsed="false">
      <c r="A35" s="10"/>
      <c r="B35" s="8"/>
      <c r="C35" s="12"/>
      <c r="D35" s="13" t="str">
        <f aca="false">IF(B35="","",C35/60*$B$3)</f>
        <v/>
      </c>
      <c r="E35" s="13" t="str">
        <f aca="false">IF(B35="","",B35/$B$5)</f>
        <v/>
      </c>
      <c r="F35" s="13" t="str">
        <f aca="false">IF(B35="","",B35+$B$6)</f>
        <v/>
      </c>
      <c r="G35" s="13" t="str">
        <f aca="false">IF(B35="","",(B35+D35)/$B$7)</f>
        <v/>
      </c>
      <c r="H35" s="13" t="str">
        <f aca="false">IF(B35="","",(B35+D35+$B$4)/(1-$B$8))</f>
        <v/>
      </c>
      <c r="I35" s="13" t="str">
        <f aca="false">IF(B35="","",IF($B$9="Food cost %",E35,IF($B$9="Contribution margin",F35,IF($B$9="Prime cost %",G35,H35))))</f>
        <v/>
      </c>
      <c r="J35" s="13" t="str">
        <f aca="false">IF(B35="","",IF($B$10="Next .95",CEILING(ROUND(I35-0.95,6),1)+0.95,IF($B$10="Next whole dollar",CEILING(ROUND(I35,6),1),IF($B$10="Next half dollar",CEILING(ROUND(I35,6),0.5),I35))))</f>
        <v/>
      </c>
      <c r="K35" s="14" t="str">
        <f aca="false">IF(B35="","",B35/J35)</f>
        <v/>
      </c>
      <c r="L35" s="13" t="str">
        <f aca="false">IF(B35="","",J35-B35)</f>
        <v/>
      </c>
    </row>
    <row r="36" customFormat="false" ht="15" hidden="false" customHeight="false" outlineLevel="0" collapsed="false">
      <c r="A36" s="10"/>
      <c r="B36" s="8"/>
      <c r="C36" s="12"/>
      <c r="D36" s="13" t="str">
        <f aca="false">IF(B36="","",C36/60*$B$3)</f>
        <v/>
      </c>
      <c r="E36" s="13" t="str">
        <f aca="false">IF(B36="","",B36/$B$5)</f>
        <v/>
      </c>
      <c r="F36" s="13" t="str">
        <f aca="false">IF(B36="","",B36+$B$6)</f>
        <v/>
      </c>
      <c r="G36" s="13" t="str">
        <f aca="false">IF(B36="","",(B36+D36)/$B$7)</f>
        <v/>
      </c>
      <c r="H36" s="13" t="str">
        <f aca="false">IF(B36="","",(B36+D36+$B$4)/(1-$B$8))</f>
        <v/>
      </c>
      <c r="I36" s="13" t="str">
        <f aca="false">IF(B36="","",IF($B$9="Food cost %",E36,IF($B$9="Contribution margin",F36,IF($B$9="Prime cost %",G36,H36))))</f>
        <v/>
      </c>
      <c r="J36" s="13" t="str">
        <f aca="false">IF(B36="","",IF($B$10="Next .95",CEILING(ROUND(I36-0.95,6),1)+0.95,IF($B$10="Next whole dollar",CEILING(ROUND(I36,6),1),IF($B$10="Next half dollar",CEILING(ROUND(I36,6),0.5),I36))))</f>
        <v/>
      </c>
      <c r="K36" s="14" t="str">
        <f aca="false">IF(B36="","",B36/J36)</f>
        <v/>
      </c>
      <c r="L36" s="13" t="str">
        <f aca="false">IF(B36="","",J36-B36)</f>
        <v/>
      </c>
    </row>
    <row r="37" customFormat="false" ht="15" hidden="false" customHeight="false" outlineLevel="0" collapsed="false">
      <c r="A37" s="10"/>
      <c r="B37" s="8"/>
      <c r="C37" s="12"/>
      <c r="D37" s="13" t="str">
        <f aca="false">IF(B37="","",C37/60*$B$3)</f>
        <v/>
      </c>
      <c r="E37" s="13" t="str">
        <f aca="false">IF(B37="","",B37/$B$5)</f>
        <v/>
      </c>
      <c r="F37" s="13" t="str">
        <f aca="false">IF(B37="","",B37+$B$6)</f>
        <v/>
      </c>
      <c r="G37" s="13" t="str">
        <f aca="false">IF(B37="","",(B37+D37)/$B$7)</f>
        <v/>
      </c>
      <c r="H37" s="13" t="str">
        <f aca="false">IF(B37="","",(B37+D37+$B$4)/(1-$B$8))</f>
        <v/>
      </c>
      <c r="I37" s="13" t="str">
        <f aca="false">IF(B37="","",IF($B$9="Food cost %",E37,IF($B$9="Contribution margin",F37,IF($B$9="Prime cost %",G37,H37))))</f>
        <v/>
      </c>
      <c r="J37" s="13" t="str">
        <f aca="false">IF(B37="","",IF($B$10="Next .95",CEILING(ROUND(I37-0.95,6),1)+0.95,IF($B$10="Next whole dollar",CEILING(ROUND(I37,6),1),IF($B$10="Next half dollar",CEILING(ROUND(I37,6),0.5),I37))))</f>
        <v/>
      </c>
      <c r="K37" s="14" t="str">
        <f aca="false">IF(B37="","",B37/J37)</f>
        <v/>
      </c>
      <c r="L37" s="13" t="str">
        <f aca="false">IF(B37="","",J37-B37)</f>
        <v/>
      </c>
    </row>
    <row r="38" customFormat="false" ht="15" hidden="false" customHeight="false" outlineLevel="0" collapsed="false">
      <c r="A38" s="10"/>
      <c r="B38" s="8"/>
      <c r="C38" s="12"/>
      <c r="D38" s="13" t="str">
        <f aca="false">IF(B38="","",C38/60*$B$3)</f>
        <v/>
      </c>
      <c r="E38" s="13" t="str">
        <f aca="false">IF(B38="","",B38/$B$5)</f>
        <v/>
      </c>
      <c r="F38" s="13" t="str">
        <f aca="false">IF(B38="","",B38+$B$6)</f>
        <v/>
      </c>
      <c r="G38" s="13" t="str">
        <f aca="false">IF(B38="","",(B38+D38)/$B$7)</f>
        <v/>
      </c>
      <c r="H38" s="13" t="str">
        <f aca="false">IF(B38="","",(B38+D38+$B$4)/(1-$B$8))</f>
        <v/>
      </c>
      <c r="I38" s="13" t="str">
        <f aca="false">IF(B38="","",IF($B$9="Food cost %",E38,IF($B$9="Contribution margin",F38,IF($B$9="Prime cost %",G38,H38))))</f>
        <v/>
      </c>
      <c r="J38" s="13" t="str">
        <f aca="false">IF(B38="","",IF($B$10="Next .95",CEILING(ROUND(I38-0.95,6),1)+0.95,IF($B$10="Next whole dollar",CEILING(ROUND(I38,6),1),IF($B$10="Next half dollar",CEILING(ROUND(I38,6),0.5),I38))))</f>
        <v/>
      </c>
      <c r="K38" s="14" t="str">
        <f aca="false">IF(B38="","",B38/J38)</f>
        <v/>
      </c>
      <c r="L38" s="13" t="str">
        <f aca="false">IF(B38="","",J38-B38)</f>
        <v/>
      </c>
    </row>
    <row r="39" customFormat="false" ht="15" hidden="false" customHeight="false" outlineLevel="0" collapsed="false">
      <c r="A39" s="10"/>
      <c r="B39" s="8"/>
      <c r="C39" s="12"/>
      <c r="D39" s="13" t="str">
        <f aca="false">IF(B39="","",C39/60*$B$3)</f>
        <v/>
      </c>
      <c r="E39" s="13" t="str">
        <f aca="false">IF(B39="","",B39/$B$5)</f>
        <v/>
      </c>
      <c r="F39" s="13" t="str">
        <f aca="false">IF(B39="","",B39+$B$6)</f>
        <v/>
      </c>
      <c r="G39" s="13" t="str">
        <f aca="false">IF(B39="","",(B39+D39)/$B$7)</f>
        <v/>
      </c>
      <c r="H39" s="13" t="str">
        <f aca="false">IF(B39="","",(B39+D39+$B$4)/(1-$B$8))</f>
        <v/>
      </c>
      <c r="I39" s="13" t="str">
        <f aca="false">IF(B39="","",IF($B$9="Food cost %",E39,IF($B$9="Contribution margin",F39,IF($B$9="Prime cost %",G39,H39))))</f>
        <v/>
      </c>
      <c r="J39" s="13" t="str">
        <f aca="false">IF(B39="","",IF($B$10="Next .95",CEILING(ROUND(I39-0.95,6),1)+0.95,IF($B$10="Next whole dollar",CEILING(ROUND(I39,6),1),IF($B$10="Next half dollar",CEILING(ROUND(I39,6),0.5),I39))))</f>
        <v/>
      </c>
      <c r="K39" s="14" t="str">
        <f aca="false">IF(B39="","",B39/J39)</f>
        <v/>
      </c>
      <c r="L39" s="13" t="str">
        <f aca="false">IF(B39="","",J39-B39)</f>
        <v/>
      </c>
    </row>
    <row r="40" customFormat="false" ht="15" hidden="false" customHeight="false" outlineLevel="0" collapsed="false">
      <c r="A40" s="10"/>
      <c r="B40" s="8"/>
      <c r="C40" s="12"/>
      <c r="D40" s="13" t="str">
        <f aca="false">IF(B40="","",C40/60*$B$3)</f>
        <v/>
      </c>
      <c r="E40" s="13" t="str">
        <f aca="false">IF(B40="","",B40/$B$5)</f>
        <v/>
      </c>
      <c r="F40" s="13" t="str">
        <f aca="false">IF(B40="","",B40+$B$6)</f>
        <v/>
      </c>
      <c r="G40" s="13" t="str">
        <f aca="false">IF(B40="","",(B40+D40)/$B$7)</f>
        <v/>
      </c>
      <c r="H40" s="13" t="str">
        <f aca="false">IF(B40="","",(B40+D40+$B$4)/(1-$B$8))</f>
        <v/>
      </c>
      <c r="I40" s="13" t="str">
        <f aca="false">IF(B40="","",IF($B$9="Food cost %",E40,IF($B$9="Contribution margin",F40,IF($B$9="Prime cost %",G40,H40))))</f>
        <v/>
      </c>
      <c r="J40" s="13" t="str">
        <f aca="false">IF(B40="","",IF($B$10="Next .95",CEILING(ROUND(I40-0.95,6),1)+0.95,IF($B$10="Next whole dollar",CEILING(ROUND(I40,6),1),IF($B$10="Next half dollar",CEILING(ROUND(I40,6),0.5),I40))))</f>
        <v/>
      </c>
      <c r="K40" s="14" t="str">
        <f aca="false">IF(B40="","",B40/J40)</f>
        <v/>
      </c>
      <c r="L40" s="13" t="str">
        <f aca="false">IF(B40="","",J40-B40)</f>
        <v/>
      </c>
    </row>
    <row r="41" customFormat="false" ht="15" hidden="false" customHeight="false" outlineLevel="0" collapsed="false">
      <c r="A41" s="10"/>
      <c r="B41" s="8"/>
      <c r="C41" s="12"/>
      <c r="D41" s="13" t="str">
        <f aca="false">IF(B41="","",C41/60*$B$3)</f>
        <v/>
      </c>
      <c r="E41" s="13" t="str">
        <f aca="false">IF(B41="","",B41/$B$5)</f>
        <v/>
      </c>
      <c r="F41" s="13" t="str">
        <f aca="false">IF(B41="","",B41+$B$6)</f>
        <v/>
      </c>
      <c r="G41" s="13" t="str">
        <f aca="false">IF(B41="","",(B41+D41)/$B$7)</f>
        <v/>
      </c>
      <c r="H41" s="13" t="str">
        <f aca="false">IF(B41="","",(B41+D41+$B$4)/(1-$B$8))</f>
        <v/>
      </c>
      <c r="I41" s="13" t="str">
        <f aca="false">IF(B41="","",IF($B$9="Food cost %",E41,IF($B$9="Contribution margin",F41,IF($B$9="Prime cost %",G41,H41))))</f>
        <v/>
      </c>
      <c r="J41" s="13" t="str">
        <f aca="false">IF(B41="","",IF($B$10="Next .95",CEILING(ROUND(I41-0.95,6),1)+0.95,IF($B$10="Next whole dollar",CEILING(ROUND(I41,6),1),IF($B$10="Next half dollar",CEILING(ROUND(I41,6),0.5),I41))))</f>
        <v/>
      </c>
      <c r="K41" s="14" t="str">
        <f aca="false">IF(B41="","",B41/J41)</f>
        <v/>
      </c>
      <c r="L41" s="13" t="str">
        <f aca="false">IF(B41="","",J41-B41)</f>
        <v/>
      </c>
    </row>
    <row r="42" customFormat="false" ht="15" hidden="false" customHeight="false" outlineLevel="0" collapsed="false">
      <c r="A42" s="10"/>
      <c r="B42" s="8"/>
      <c r="C42" s="12"/>
      <c r="D42" s="13" t="str">
        <f aca="false">IF(B42="","",C42/60*$B$3)</f>
        <v/>
      </c>
      <c r="E42" s="13" t="str">
        <f aca="false">IF(B42="","",B42/$B$5)</f>
        <v/>
      </c>
      <c r="F42" s="13" t="str">
        <f aca="false">IF(B42="","",B42+$B$6)</f>
        <v/>
      </c>
      <c r="G42" s="13" t="str">
        <f aca="false">IF(B42="","",(B42+D42)/$B$7)</f>
        <v/>
      </c>
      <c r="H42" s="13" t="str">
        <f aca="false">IF(B42="","",(B42+D42+$B$4)/(1-$B$8))</f>
        <v/>
      </c>
      <c r="I42" s="13" t="str">
        <f aca="false">IF(B42="","",IF($B$9="Food cost %",E42,IF($B$9="Contribution margin",F42,IF($B$9="Prime cost %",G42,H42))))</f>
        <v/>
      </c>
      <c r="J42" s="13" t="str">
        <f aca="false">IF(B42="","",IF($B$10="Next .95",CEILING(ROUND(I42-0.95,6),1)+0.95,IF($B$10="Next whole dollar",CEILING(ROUND(I42,6),1),IF($B$10="Next half dollar",CEILING(ROUND(I42,6),0.5),I42))))</f>
        <v/>
      </c>
      <c r="K42" s="14" t="str">
        <f aca="false">IF(B42="","",B42/J42)</f>
        <v/>
      </c>
      <c r="L42" s="13" t="str">
        <f aca="false">IF(B42="","",J42-B42)</f>
        <v/>
      </c>
    </row>
  </sheetData>
  <dataValidations count="2">
    <dataValidation allowBlank="false" errorStyle="stop" operator="between" showDropDown="false" showErrorMessage="false" showInputMessage="false" sqref="B9" type="list">
      <formula1>"Food cost %,Contribution margin,Prime cost %,Full cost"</formula1>
      <formula2>0</formula2>
    </dataValidation>
    <dataValidation allowBlank="false" errorStyle="stop" operator="between" showDropDown="false" showErrorMessage="false" showInputMessage="false" sqref="B10" type="list">
      <formula1>"None,Next .95,Next whole dollar,Next half dollar"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8"/>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6" min="2" style="0" width="18"/>
  </cols>
  <sheetData>
    <row r="1" customFormat="false" ht="17.35" hidden="false" customHeight="false" outlineLevel="0" collapsed="false">
      <c r="A1" s="1" t="s">
        <v>56</v>
      </c>
    </row>
    <row r="3" customFormat="false" ht="15" hidden="false" customHeight="false" outlineLevel="0" collapsed="false">
      <c r="A3" s="0" t="s">
        <v>57</v>
      </c>
      <c r="B3" s="9" t="n">
        <v>0.25</v>
      </c>
    </row>
    <row r="4" customFormat="false" ht="15" hidden="false" customHeight="false" outlineLevel="0" collapsed="false">
      <c r="A4" s="0" t="s">
        <v>58</v>
      </c>
      <c r="B4" s="9" t="n">
        <v>0.05</v>
      </c>
    </row>
    <row r="5" customFormat="false" ht="15" hidden="false" customHeight="false" outlineLevel="0" collapsed="false">
      <c r="A5" s="0" t="s">
        <v>59</v>
      </c>
      <c r="B5" s="8" t="n">
        <v>0.6</v>
      </c>
    </row>
    <row r="6" customFormat="false" ht="15" hidden="false" customHeight="false" outlineLevel="0" collapsed="false">
      <c r="A6" s="0" t="s">
        <v>60</v>
      </c>
      <c r="B6" s="15" t="n">
        <f aca="false">B3+B4</f>
        <v>0.3</v>
      </c>
    </row>
    <row r="8" customFormat="false" ht="31.5" hidden="false" customHeight="true" outlineLevel="0" collapsed="false">
      <c r="A8" s="11" t="s">
        <v>40</v>
      </c>
      <c r="B8" s="11" t="s">
        <v>61</v>
      </c>
      <c r="C8" s="11" t="s">
        <v>62</v>
      </c>
      <c r="D8" s="11" t="s">
        <v>63</v>
      </c>
      <c r="E8" s="11" t="s">
        <v>64</v>
      </c>
    </row>
    <row r="9" customFormat="false" ht="15" hidden="false" customHeight="false" outlineLevel="0" collapsed="false">
      <c r="A9" s="16" t="str">
        <f aca="false">IF(Dishes!A13="","",Dishes!A13)</f>
        <v>Burger</v>
      </c>
      <c r="B9" s="13" t="n">
        <f aca="false">IF(Dishes!B13="","",Dishes!J13)</f>
        <v>15.95</v>
      </c>
      <c r="C9" s="13" t="n">
        <f aca="false">IF(B9="","",(B9+$B$5)/(1-$B$6))</f>
        <v>23.6428571428571</v>
      </c>
      <c r="D9" s="17" t="n">
        <f aca="false">IF(B9="","",C9/B9-1)</f>
        <v>0.482310792655621</v>
      </c>
      <c r="E9" s="13" t="n">
        <f aca="false">IF(B9="","",B9*(1-$B$6)-Dishes!B13-$B$5)</f>
        <v>5.965</v>
      </c>
    </row>
    <row r="10" customFormat="false" ht="15" hidden="false" customHeight="false" outlineLevel="0" collapsed="false">
      <c r="A10" s="16" t="str">
        <f aca="false">IF(Dishes!A14="","",Dishes!A14)</f>
        <v>Chicken sandwich</v>
      </c>
      <c r="B10" s="13" t="n">
        <f aca="false">IF(Dishes!B14="","",Dishes!J14)</f>
        <v>13.95</v>
      </c>
      <c r="C10" s="13" t="n">
        <f aca="false">IF(B10="","",(B10+$B$5)/(1-$B$6))</f>
        <v>20.7857142857143</v>
      </c>
      <c r="D10" s="17" t="n">
        <f aca="false">IF(B10="","",C10/B10-1)</f>
        <v>0.490015360983103</v>
      </c>
      <c r="E10" s="13" t="n">
        <f aca="false">IF(B10="","",B10*(1-$B$6)-Dishes!B14-$B$5)</f>
        <v>5.265</v>
      </c>
    </row>
    <row r="11" customFormat="false" ht="15" hidden="false" customHeight="false" outlineLevel="0" collapsed="false">
      <c r="A11" s="16" t="str">
        <f aca="false">IF(Dishes!A15="","",Dishes!A15)</f>
        <v>Steak frites</v>
      </c>
      <c r="B11" s="13" t="n">
        <f aca="false">IF(Dishes!B15="","",Dishes!J15)</f>
        <v>35.95</v>
      </c>
      <c r="C11" s="13" t="n">
        <f aca="false">IF(B11="","",(B11+$B$5)/(1-$B$6))</f>
        <v>52.2142857142857</v>
      </c>
      <c r="D11" s="17" t="n">
        <f aca="false">IF(B11="","",C11/B11-1)</f>
        <v>0.452414067156765</v>
      </c>
      <c r="E11" s="13" t="n">
        <f aca="false">IF(B11="","",B11*(1-$B$6)-Dishes!B15-$B$5)</f>
        <v>13.965</v>
      </c>
    </row>
    <row r="12" customFormat="false" ht="15" hidden="false" customHeight="false" outlineLevel="0" collapsed="false">
      <c r="A12" s="16" t="str">
        <f aca="false">IF(Dishes!A16="","",Dishes!A16)</f>
        <v>Caesar salad</v>
      </c>
      <c r="B12" s="13" t="n">
        <f aca="false">IF(Dishes!B16="","",Dishes!J16)</f>
        <v>9.95</v>
      </c>
      <c r="C12" s="13" t="n">
        <f aca="false">IF(B12="","",(B12+$B$5)/(1-$B$6))</f>
        <v>15.0714285714286</v>
      </c>
      <c r="D12" s="17" t="n">
        <f aca="false">IF(B12="","",C12/B12-1)</f>
        <v>0.514716439339555</v>
      </c>
      <c r="E12" s="13" t="n">
        <f aca="false">IF(B12="","",B12*(1-$B$6)-Dishes!B16-$B$5)</f>
        <v>3.565</v>
      </c>
    </row>
    <row r="13" customFormat="false" ht="15" hidden="false" customHeight="false" outlineLevel="0" collapsed="false">
      <c r="A13" s="16" t="str">
        <f aca="false">IF(Dishes!A17="","",Dishes!A17)</f>
        <v/>
      </c>
      <c r="B13" s="13" t="str">
        <f aca="false">IF(Dishes!B17="","",Dishes!J17)</f>
        <v/>
      </c>
      <c r="C13" s="13" t="str">
        <f aca="false">IF(B13="","",(B13+$B$5)/(1-$B$6))</f>
        <v/>
      </c>
      <c r="D13" s="17" t="str">
        <f aca="false">IF(B13="","",C13/B13-1)</f>
        <v/>
      </c>
      <c r="E13" s="13" t="str">
        <f aca="false">IF(B13="","",B13*(1-$B$6)-Dishes!B17-$B$5)</f>
        <v/>
      </c>
    </row>
    <row r="14" customFormat="false" ht="15" hidden="false" customHeight="false" outlineLevel="0" collapsed="false">
      <c r="A14" s="16" t="str">
        <f aca="false">IF(Dishes!A18="","",Dishes!A18)</f>
        <v/>
      </c>
      <c r="B14" s="13" t="str">
        <f aca="false">IF(Dishes!B18="","",Dishes!J18)</f>
        <v/>
      </c>
      <c r="C14" s="13" t="str">
        <f aca="false">IF(B14="","",(B14+$B$5)/(1-$B$6))</f>
        <v/>
      </c>
      <c r="D14" s="17" t="str">
        <f aca="false">IF(B14="","",C14/B14-1)</f>
        <v/>
      </c>
      <c r="E14" s="13" t="str">
        <f aca="false">IF(B14="","",B14*(1-$B$6)-Dishes!B18-$B$5)</f>
        <v/>
      </c>
    </row>
    <row r="15" customFormat="false" ht="15" hidden="false" customHeight="false" outlineLevel="0" collapsed="false">
      <c r="A15" s="16" t="str">
        <f aca="false">IF(Dishes!A19="","",Dishes!A19)</f>
        <v/>
      </c>
      <c r="B15" s="13" t="str">
        <f aca="false">IF(Dishes!B19="","",Dishes!J19)</f>
        <v/>
      </c>
      <c r="C15" s="13" t="str">
        <f aca="false">IF(B15="","",(B15+$B$5)/(1-$B$6))</f>
        <v/>
      </c>
      <c r="D15" s="17" t="str">
        <f aca="false">IF(B15="","",C15/B15-1)</f>
        <v/>
      </c>
      <c r="E15" s="13" t="str">
        <f aca="false">IF(B15="","",B15*(1-$B$6)-Dishes!B19-$B$5)</f>
        <v/>
      </c>
    </row>
    <row r="16" customFormat="false" ht="15" hidden="false" customHeight="false" outlineLevel="0" collapsed="false">
      <c r="A16" s="16" t="str">
        <f aca="false">IF(Dishes!A20="","",Dishes!A20)</f>
        <v/>
      </c>
      <c r="B16" s="13" t="str">
        <f aca="false">IF(Dishes!B20="","",Dishes!J20)</f>
        <v/>
      </c>
      <c r="C16" s="13" t="str">
        <f aca="false">IF(B16="","",(B16+$B$5)/(1-$B$6))</f>
        <v/>
      </c>
      <c r="D16" s="17" t="str">
        <f aca="false">IF(B16="","",C16/B16-1)</f>
        <v/>
      </c>
      <c r="E16" s="13" t="str">
        <f aca="false">IF(B16="","",B16*(1-$B$6)-Dishes!B20-$B$5)</f>
        <v/>
      </c>
    </row>
    <row r="17" customFormat="false" ht="15" hidden="false" customHeight="false" outlineLevel="0" collapsed="false">
      <c r="A17" s="16" t="str">
        <f aca="false">IF(Dishes!A21="","",Dishes!A21)</f>
        <v/>
      </c>
      <c r="B17" s="13" t="str">
        <f aca="false">IF(Dishes!B21="","",Dishes!J21)</f>
        <v/>
      </c>
      <c r="C17" s="13" t="str">
        <f aca="false">IF(B17="","",(B17+$B$5)/(1-$B$6))</f>
        <v/>
      </c>
      <c r="D17" s="17" t="str">
        <f aca="false">IF(B17="","",C17/B17-1)</f>
        <v/>
      </c>
      <c r="E17" s="13" t="str">
        <f aca="false">IF(B17="","",B17*(1-$B$6)-Dishes!B21-$B$5)</f>
        <v/>
      </c>
    </row>
    <row r="18" customFormat="false" ht="15" hidden="false" customHeight="false" outlineLevel="0" collapsed="false">
      <c r="A18" s="16" t="str">
        <f aca="false">IF(Dishes!A22="","",Dishes!A22)</f>
        <v/>
      </c>
      <c r="B18" s="13" t="str">
        <f aca="false">IF(Dishes!B22="","",Dishes!J22)</f>
        <v/>
      </c>
      <c r="C18" s="13" t="str">
        <f aca="false">IF(B18="","",(B18+$B$5)/(1-$B$6))</f>
        <v/>
      </c>
      <c r="D18" s="17" t="str">
        <f aca="false">IF(B18="","",C18/B18-1)</f>
        <v/>
      </c>
      <c r="E18" s="13" t="str">
        <f aca="false">IF(B18="","",B18*(1-$B$6)-Dishes!B22-$B$5)</f>
        <v/>
      </c>
    </row>
    <row r="19" customFormat="false" ht="15" hidden="false" customHeight="false" outlineLevel="0" collapsed="false">
      <c r="A19" s="16" t="str">
        <f aca="false">IF(Dishes!A23="","",Dishes!A23)</f>
        <v/>
      </c>
      <c r="B19" s="13" t="str">
        <f aca="false">IF(Dishes!B23="","",Dishes!J23)</f>
        <v/>
      </c>
      <c r="C19" s="13" t="str">
        <f aca="false">IF(B19="","",(B19+$B$5)/(1-$B$6))</f>
        <v/>
      </c>
      <c r="D19" s="17" t="str">
        <f aca="false">IF(B19="","",C19/B19-1)</f>
        <v/>
      </c>
      <c r="E19" s="13" t="str">
        <f aca="false">IF(B19="","",B19*(1-$B$6)-Dishes!B23-$B$5)</f>
        <v/>
      </c>
    </row>
    <row r="20" customFormat="false" ht="15" hidden="false" customHeight="false" outlineLevel="0" collapsed="false">
      <c r="A20" s="16" t="str">
        <f aca="false">IF(Dishes!A24="","",Dishes!A24)</f>
        <v/>
      </c>
      <c r="B20" s="13" t="str">
        <f aca="false">IF(Dishes!B24="","",Dishes!J24)</f>
        <v/>
      </c>
      <c r="C20" s="13" t="str">
        <f aca="false">IF(B20="","",(B20+$B$5)/(1-$B$6))</f>
        <v/>
      </c>
      <c r="D20" s="17" t="str">
        <f aca="false">IF(B20="","",C20/B20-1)</f>
        <v/>
      </c>
      <c r="E20" s="13" t="str">
        <f aca="false">IF(B20="","",B20*(1-$B$6)-Dishes!B24-$B$5)</f>
        <v/>
      </c>
    </row>
    <row r="21" customFormat="false" ht="15" hidden="false" customHeight="false" outlineLevel="0" collapsed="false">
      <c r="A21" s="16" t="str">
        <f aca="false">IF(Dishes!A25="","",Dishes!A25)</f>
        <v/>
      </c>
      <c r="B21" s="13" t="str">
        <f aca="false">IF(Dishes!B25="","",Dishes!J25)</f>
        <v/>
      </c>
      <c r="C21" s="13" t="str">
        <f aca="false">IF(B21="","",(B21+$B$5)/(1-$B$6))</f>
        <v/>
      </c>
      <c r="D21" s="17" t="str">
        <f aca="false">IF(B21="","",C21/B21-1)</f>
        <v/>
      </c>
      <c r="E21" s="13" t="str">
        <f aca="false">IF(B21="","",B21*(1-$B$6)-Dishes!B25-$B$5)</f>
        <v/>
      </c>
    </row>
    <row r="22" customFormat="false" ht="15" hidden="false" customHeight="false" outlineLevel="0" collapsed="false">
      <c r="A22" s="16" t="str">
        <f aca="false">IF(Dishes!A26="","",Dishes!A26)</f>
        <v/>
      </c>
      <c r="B22" s="13" t="str">
        <f aca="false">IF(Dishes!B26="","",Dishes!J26)</f>
        <v/>
      </c>
      <c r="C22" s="13" t="str">
        <f aca="false">IF(B22="","",(B22+$B$5)/(1-$B$6))</f>
        <v/>
      </c>
      <c r="D22" s="17" t="str">
        <f aca="false">IF(B22="","",C22/B22-1)</f>
        <v/>
      </c>
      <c r="E22" s="13" t="str">
        <f aca="false">IF(B22="","",B22*(1-$B$6)-Dishes!B26-$B$5)</f>
        <v/>
      </c>
    </row>
    <row r="23" customFormat="false" ht="15" hidden="false" customHeight="false" outlineLevel="0" collapsed="false">
      <c r="A23" s="16" t="str">
        <f aca="false">IF(Dishes!A27="","",Dishes!A27)</f>
        <v/>
      </c>
      <c r="B23" s="13" t="str">
        <f aca="false">IF(Dishes!B27="","",Dishes!J27)</f>
        <v/>
      </c>
      <c r="C23" s="13" t="str">
        <f aca="false">IF(B23="","",(B23+$B$5)/(1-$B$6))</f>
        <v/>
      </c>
      <c r="D23" s="17" t="str">
        <f aca="false">IF(B23="","",C23/B23-1)</f>
        <v/>
      </c>
      <c r="E23" s="13" t="str">
        <f aca="false">IF(B23="","",B23*(1-$B$6)-Dishes!B27-$B$5)</f>
        <v/>
      </c>
    </row>
    <row r="24" customFormat="false" ht="15" hidden="false" customHeight="false" outlineLevel="0" collapsed="false">
      <c r="A24" s="16" t="str">
        <f aca="false">IF(Dishes!A28="","",Dishes!A28)</f>
        <v/>
      </c>
      <c r="B24" s="13" t="str">
        <f aca="false">IF(Dishes!B28="","",Dishes!J28)</f>
        <v/>
      </c>
      <c r="C24" s="13" t="str">
        <f aca="false">IF(B24="","",(B24+$B$5)/(1-$B$6))</f>
        <v/>
      </c>
      <c r="D24" s="17" t="str">
        <f aca="false">IF(B24="","",C24/B24-1)</f>
        <v/>
      </c>
      <c r="E24" s="13" t="str">
        <f aca="false">IF(B24="","",B24*(1-$B$6)-Dishes!B28-$B$5)</f>
        <v/>
      </c>
    </row>
    <row r="25" customFormat="false" ht="15" hidden="false" customHeight="false" outlineLevel="0" collapsed="false">
      <c r="A25" s="16" t="str">
        <f aca="false">IF(Dishes!A29="","",Dishes!A29)</f>
        <v/>
      </c>
      <c r="B25" s="13" t="str">
        <f aca="false">IF(Dishes!B29="","",Dishes!J29)</f>
        <v/>
      </c>
      <c r="C25" s="13" t="str">
        <f aca="false">IF(B25="","",(B25+$B$5)/(1-$B$6))</f>
        <v/>
      </c>
      <c r="D25" s="17" t="str">
        <f aca="false">IF(B25="","",C25/B25-1)</f>
        <v/>
      </c>
      <c r="E25" s="13" t="str">
        <f aca="false">IF(B25="","",B25*(1-$B$6)-Dishes!B29-$B$5)</f>
        <v/>
      </c>
    </row>
    <row r="26" customFormat="false" ht="15" hidden="false" customHeight="false" outlineLevel="0" collapsed="false">
      <c r="A26" s="16" t="str">
        <f aca="false">IF(Dishes!A30="","",Dishes!A30)</f>
        <v/>
      </c>
      <c r="B26" s="13" t="str">
        <f aca="false">IF(Dishes!B30="","",Dishes!J30)</f>
        <v/>
      </c>
      <c r="C26" s="13" t="str">
        <f aca="false">IF(B26="","",(B26+$B$5)/(1-$B$6))</f>
        <v/>
      </c>
      <c r="D26" s="17" t="str">
        <f aca="false">IF(B26="","",C26/B26-1)</f>
        <v/>
      </c>
      <c r="E26" s="13" t="str">
        <f aca="false">IF(B26="","",B26*(1-$B$6)-Dishes!B30-$B$5)</f>
        <v/>
      </c>
    </row>
    <row r="27" customFormat="false" ht="15" hidden="false" customHeight="false" outlineLevel="0" collapsed="false">
      <c r="A27" s="16" t="str">
        <f aca="false">IF(Dishes!A31="","",Dishes!A31)</f>
        <v/>
      </c>
      <c r="B27" s="13" t="str">
        <f aca="false">IF(Dishes!B31="","",Dishes!J31)</f>
        <v/>
      </c>
      <c r="C27" s="13" t="str">
        <f aca="false">IF(B27="","",(B27+$B$5)/(1-$B$6))</f>
        <v/>
      </c>
      <c r="D27" s="17" t="str">
        <f aca="false">IF(B27="","",C27/B27-1)</f>
        <v/>
      </c>
      <c r="E27" s="13" t="str">
        <f aca="false">IF(B27="","",B27*(1-$B$6)-Dishes!B31-$B$5)</f>
        <v/>
      </c>
    </row>
    <row r="28" customFormat="false" ht="15" hidden="false" customHeight="false" outlineLevel="0" collapsed="false">
      <c r="A28" s="16" t="str">
        <f aca="false">IF(Dishes!A32="","",Dishes!A32)</f>
        <v/>
      </c>
      <c r="B28" s="13" t="str">
        <f aca="false">IF(Dishes!B32="","",Dishes!J32)</f>
        <v/>
      </c>
      <c r="C28" s="13" t="str">
        <f aca="false">IF(B28="","",(B28+$B$5)/(1-$B$6))</f>
        <v/>
      </c>
      <c r="D28" s="17" t="str">
        <f aca="false">IF(B28="","",C28/B28-1)</f>
        <v/>
      </c>
      <c r="E28" s="13" t="str">
        <f aca="false">IF(B28="","",B28*(1-$B$6)-Dishes!B32-$B$5)</f>
        <v/>
      </c>
    </row>
    <row r="29" customFormat="false" ht="15" hidden="false" customHeight="false" outlineLevel="0" collapsed="false">
      <c r="A29" s="16" t="str">
        <f aca="false">IF(Dishes!A33="","",Dishes!A33)</f>
        <v/>
      </c>
      <c r="B29" s="13" t="str">
        <f aca="false">IF(Dishes!B33="","",Dishes!J33)</f>
        <v/>
      </c>
      <c r="C29" s="13" t="str">
        <f aca="false">IF(B29="","",(B29+$B$5)/(1-$B$6))</f>
        <v/>
      </c>
      <c r="D29" s="17" t="str">
        <f aca="false">IF(B29="","",C29/B29-1)</f>
        <v/>
      </c>
      <c r="E29" s="13" t="str">
        <f aca="false">IF(B29="","",B29*(1-$B$6)-Dishes!B33-$B$5)</f>
        <v/>
      </c>
    </row>
    <row r="30" customFormat="false" ht="15" hidden="false" customHeight="false" outlineLevel="0" collapsed="false">
      <c r="A30" s="16" t="str">
        <f aca="false">IF(Dishes!A34="","",Dishes!A34)</f>
        <v/>
      </c>
      <c r="B30" s="13" t="str">
        <f aca="false">IF(Dishes!B34="","",Dishes!J34)</f>
        <v/>
      </c>
      <c r="C30" s="13" t="str">
        <f aca="false">IF(B30="","",(B30+$B$5)/(1-$B$6))</f>
        <v/>
      </c>
      <c r="D30" s="17" t="str">
        <f aca="false">IF(B30="","",C30/B30-1)</f>
        <v/>
      </c>
      <c r="E30" s="13" t="str">
        <f aca="false">IF(B30="","",B30*(1-$B$6)-Dishes!B34-$B$5)</f>
        <v/>
      </c>
    </row>
    <row r="31" customFormat="false" ht="15" hidden="false" customHeight="false" outlineLevel="0" collapsed="false">
      <c r="A31" s="16" t="str">
        <f aca="false">IF(Dishes!A35="","",Dishes!A35)</f>
        <v/>
      </c>
      <c r="B31" s="13" t="str">
        <f aca="false">IF(Dishes!B35="","",Dishes!J35)</f>
        <v/>
      </c>
      <c r="C31" s="13" t="str">
        <f aca="false">IF(B31="","",(B31+$B$5)/(1-$B$6))</f>
        <v/>
      </c>
      <c r="D31" s="17" t="str">
        <f aca="false">IF(B31="","",C31/B31-1)</f>
        <v/>
      </c>
      <c r="E31" s="13" t="str">
        <f aca="false">IF(B31="","",B31*(1-$B$6)-Dishes!B35-$B$5)</f>
        <v/>
      </c>
    </row>
    <row r="32" customFormat="false" ht="15" hidden="false" customHeight="false" outlineLevel="0" collapsed="false">
      <c r="A32" s="16" t="str">
        <f aca="false">IF(Dishes!A36="","",Dishes!A36)</f>
        <v/>
      </c>
      <c r="B32" s="13" t="str">
        <f aca="false">IF(Dishes!B36="","",Dishes!J36)</f>
        <v/>
      </c>
      <c r="C32" s="13" t="str">
        <f aca="false">IF(B32="","",(B32+$B$5)/(1-$B$6))</f>
        <v/>
      </c>
      <c r="D32" s="17" t="str">
        <f aca="false">IF(B32="","",C32/B32-1)</f>
        <v/>
      </c>
      <c r="E32" s="13" t="str">
        <f aca="false">IF(B32="","",B32*(1-$B$6)-Dishes!B36-$B$5)</f>
        <v/>
      </c>
    </row>
    <row r="33" customFormat="false" ht="15" hidden="false" customHeight="false" outlineLevel="0" collapsed="false">
      <c r="A33" s="16" t="str">
        <f aca="false">IF(Dishes!A37="","",Dishes!A37)</f>
        <v/>
      </c>
      <c r="B33" s="13" t="str">
        <f aca="false">IF(Dishes!B37="","",Dishes!J37)</f>
        <v/>
      </c>
      <c r="C33" s="13" t="str">
        <f aca="false">IF(B33="","",(B33+$B$5)/(1-$B$6))</f>
        <v/>
      </c>
      <c r="D33" s="17" t="str">
        <f aca="false">IF(B33="","",C33/B33-1)</f>
        <v/>
      </c>
      <c r="E33" s="13" t="str">
        <f aca="false">IF(B33="","",B33*(1-$B$6)-Dishes!B37-$B$5)</f>
        <v/>
      </c>
    </row>
    <row r="34" customFormat="false" ht="15" hidden="false" customHeight="false" outlineLevel="0" collapsed="false">
      <c r="A34" s="16" t="str">
        <f aca="false">IF(Dishes!A38="","",Dishes!A38)</f>
        <v/>
      </c>
      <c r="B34" s="13" t="str">
        <f aca="false">IF(Dishes!B38="","",Dishes!J38)</f>
        <v/>
      </c>
      <c r="C34" s="13" t="str">
        <f aca="false">IF(B34="","",(B34+$B$5)/(1-$B$6))</f>
        <v/>
      </c>
      <c r="D34" s="17" t="str">
        <f aca="false">IF(B34="","",C34/B34-1)</f>
        <v/>
      </c>
      <c r="E34" s="13" t="str">
        <f aca="false">IF(B34="","",B34*(1-$B$6)-Dishes!B38-$B$5)</f>
        <v/>
      </c>
    </row>
    <row r="35" customFormat="false" ht="15" hidden="false" customHeight="false" outlineLevel="0" collapsed="false">
      <c r="A35" s="16" t="str">
        <f aca="false">IF(Dishes!A39="","",Dishes!A39)</f>
        <v/>
      </c>
      <c r="B35" s="13" t="str">
        <f aca="false">IF(Dishes!B39="","",Dishes!J39)</f>
        <v/>
      </c>
      <c r="C35" s="13" t="str">
        <f aca="false">IF(B35="","",(B35+$B$5)/(1-$B$6))</f>
        <v/>
      </c>
      <c r="D35" s="17" t="str">
        <f aca="false">IF(B35="","",C35/B35-1)</f>
        <v/>
      </c>
      <c r="E35" s="13" t="str">
        <f aca="false">IF(B35="","",B35*(1-$B$6)-Dishes!B39-$B$5)</f>
        <v/>
      </c>
    </row>
    <row r="36" customFormat="false" ht="15" hidden="false" customHeight="false" outlineLevel="0" collapsed="false">
      <c r="A36" s="16" t="str">
        <f aca="false">IF(Dishes!A40="","",Dishes!A40)</f>
        <v/>
      </c>
      <c r="B36" s="13" t="str">
        <f aca="false">IF(Dishes!B40="","",Dishes!J40)</f>
        <v/>
      </c>
      <c r="C36" s="13" t="str">
        <f aca="false">IF(B36="","",(B36+$B$5)/(1-$B$6))</f>
        <v/>
      </c>
      <c r="D36" s="17" t="str">
        <f aca="false">IF(B36="","",C36/B36-1)</f>
        <v/>
      </c>
      <c r="E36" s="13" t="str">
        <f aca="false">IF(B36="","",B36*(1-$B$6)-Dishes!B40-$B$5)</f>
        <v/>
      </c>
    </row>
    <row r="37" customFormat="false" ht="15" hidden="false" customHeight="false" outlineLevel="0" collapsed="false">
      <c r="A37" s="16" t="str">
        <f aca="false">IF(Dishes!A41="","",Dishes!A41)</f>
        <v/>
      </c>
      <c r="B37" s="13" t="str">
        <f aca="false">IF(Dishes!B41="","",Dishes!J41)</f>
        <v/>
      </c>
      <c r="C37" s="13" t="str">
        <f aca="false">IF(B37="","",(B37+$B$5)/(1-$B$6))</f>
        <v/>
      </c>
      <c r="D37" s="17" t="str">
        <f aca="false">IF(B37="","",C37/B37-1)</f>
        <v/>
      </c>
      <c r="E37" s="13" t="str">
        <f aca="false">IF(B37="","",B37*(1-$B$6)-Dishes!B41-$B$5)</f>
        <v/>
      </c>
    </row>
    <row r="38" customFormat="false" ht="15" hidden="false" customHeight="false" outlineLevel="0" collapsed="false">
      <c r="A38" s="16" t="str">
        <f aca="false">IF(Dishes!A42="","",Dishes!A42)</f>
        <v/>
      </c>
      <c r="B38" s="13" t="str">
        <f aca="false">IF(Dishes!B42="","",Dishes!J42)</f>
        <v/>
      </c>
      <c r="C38" s="13" t="str">
        <f aca="false">IF(B38="","",(B38+$B$5)/(1-$B$6))</f>
        <v/>
      </c>
      <c r="D38" s="17" t="str">
        <f aca="false">IF(B38="","",C38/B38-1)</f>
        <v/>
      </c>
      <c r="E38" s="13" t="str">
        <f aca="false">IF(B38="","",B38*(1-$B$6)-Dishes!B42-$B$5)</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9"/>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2" min="2" style="0" width="18"/>
  </cols>
  <sheetData>
    <row r="1" customFormat="false" ht="17.35" hidden="false" customHeight="false" outlineLevel="0" collapsed="false">
      <c r="A1" s="1" t="s">
        <v>65</v>
      </c>
    </row>
    <row r="3" customFormat="false" ht="15" hidden="false" customHeight="false" outlineLevel="0" collapsed="false">
      <c r="A3" s="7" t="s">
        <v>66</v>
      </c>
      <c r="B3" s="8" t="n">
        <v>15.95</v>
      </c>
    </row>
    <row r="4" customFormat="false" ht="15" hidden="false" customHeight="false" outlineLevel="0" collapsed="false">
      <c r="A4" s="7" t="s">
        <v>41</v>
      </c>
      <c r="B4" s="8" t="n">
        <v>4.6</v>
      </c>
    </row>
    <row r="5" customFormat="false" ht="15" hidden="false" customHeight="false" outlineLevel="0" collapsed="false">
      <c r="A5" s="7" t="s">
        <v>67</v>
      </c>
      <c r="B5" s="8" t="n">
        <v>1</v>
      </c>
    </row>
    <row r="6" customFormat="false" ht="15" hidden="false" customHeight="false" outlineLevel="0" collapsed="false">
      <c r="A6" s="7" t="s">
        <v>68</v>
      </c>
      <c r="B6" s="18" t="n">
        <v>1150</v>
      </c>
    </row>
    <row r="7" customFormat="false" ht="15" hidden="false" customHeight="false" outlineLevel="0" collapsed="false">
      <c r="A7" s="7" t="s">
        <v>69</v>
      </c>
      <c r="B7" s="9" t="n">
        <v>0.08</v>
      </c>
    </row>
    <row r="9" customFormat="false" ht="15" hidden="false" customHeight="false" outlineLevel="0" collapsed="false">
      <c r="A9" s="7" t="s">
        <v>70</v>
      </c>
      <c r="B9" s="13" t="n">
        <f aca="false">B3-B4</f>
        <v>11.35</v>
      </c>
    </row>
    <row r="10" customFormat="false" ht="15" hidden="false" customHeight="false" outlineLevel="0" collapsed="false">
      <c r="A10" s="7" t="s">
        <v>71</v>
      </c>
      <c r="B10" s="13" t="n">
        <f aca="false">B9+B5</f>
        <v>12.35</v>
      </c>
    </row>
    <row r="11" customFormat="false" ht="15" hidden="false" customHeight="false" outlineLevel="0" collapsed="false">
      <c r="A11" s="7" t="s">
        <v>72</v>
      </c>
      <c r="B11" s="14" t="n">
        <f aca="false">IF(B10&gt;0,B5/B10,0)</f>
        <v>0.0809716599190283</v>
      </c>
    </row>
    <row r="12" customFormat="false" ht="15" hidden="false" customHeight="false" outlineLevel="0" collapsed="false">
      <c r="A12" s="7" t="s">
        <v>73</v>
      </c>
      <c r="B12" s="19" t="n">
        <f aca="false">B6*(1-B11)</f>
        <v>1056.88259109312</v>
      </c>
    </row>
    <row r="13" customFormat="false" ht="15" hidden="false" customHeight="false" outlineLevel="0" collapsed="false">
      <c r="A13" s="7" t="s">
        <v>74</v>
      </c>
      <c r="B13" s="20" t="n">
        <f aca="false">B5*B6</f>
        <v>1150</v>
      </c>
    </row>
    <row r="15" customFormat="false" ht="15" hidden="false" customHeight="false" outlineLevel="0" collapsed="false">
      <c r="A15" s="7" t="s">
        <v>75</v>
      </c>
      <c r="B15" s="13" t="n">
        <f aca="false">B4*(1+B7)</f>
        <v>4.968</v>
      </c>
    </row>
    <row r="16" customFormat="false" ht="15" hidden="false" customHeight="false" outlineLevel="0" collapsed="false">
      <c r="A16" s="7" t="s">
        <v>76</v>
      </c>
      <c r="B16" s="13" t="n">
        <f aca="false">B15+B9</f>
        <v>16.318</v>
      </c>
    </row>
    <row r="17" customFormat="false" ht="15" hidden="false" customHeight="false" outlineLevel="0" collapsed="false">
      <c r="A17" s="7" t="s">
        <v>77</v>
      </c>
      <c r="B17" s="14" t="n">
        <f aca="false">B16/B3-1</f>
        <v>0.0230721003134795</v>
      </c>
    </row>
    <row r="18" customFormat="false" ht="15" hidden="false" customHeight="false" outlineLevel="0" collapsed="false">
      <c r="A18" s="7" t="s">
        <v>78</v>
      </c>
      <c r="B18" s="13" t="n">
        <f aca="false">B15/(B4/B3)</f>
        <v>17.226</v>
      </c>
    </row>
    <row r="19" customFormat="false" ht="15" hidden="false" customHeight="false" outlineLevel="0" collapsed="false">
      <c r="A19" s="7" t="s">
        <v>77</v>
      </c>
      <c r="B19" s="14" t="n">
        <f aca="false">B18/B3-1</f>
        <v>0.0800000000000001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8"/>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8" min="2" style="0" width="15"/>
  </cols>
  <sheetData>
    <row r="1" customFormat="false" ht="17.35" hidden="false" customHeight="false" outlineLevel="0" collapsed="false">
      <c r="A1" s="1" t="s">
        <v>79</v>
      </c>
    </row>
    <row r="3" customFormat="false" ht="15" hidden="false" customHeight="false" outlineLevel="0" collapsed="false">
      <c r="A3" s="21" t="s">
        <v>80</v>
      </c>
      <c r="B3" s="21" t="s">
        <v>81</v>
      </c>
      <c r="C3" s="21" t="s">
        <v>61</v>
      </c>
      <c r="D3" s="21" t="s">
        <v>41</v>
      </c>
      <c r="E3" s="21" t="s">
        <v>82</v>
      </c>
      <c r="F3" s="21" t="s">
        <v>83</v>
      </c>
      <c r="G3" s="21" t="s">
        <v>14</v>
      </c>
      <c r="H3" s="21" t="s">
        <v>84</v>
      </c>
    </row>
    <row r="4" customFormat="false" ht="15" hidden="false" customHeight="false" outlineLevel="0" collapsed="false">
      <c r="A4" s="10" t="s">
        <v>52</v>
      </c>
      <c r="B4" s="18" t="n">
        <v>1150</v>
      </c>
      <c r="C4" s="8" t="n">
        <v>15.5</v>
      </c>
      <c r="D4" s="8" t="n">
        <v>4.6</v>
      </c>
      <c r="E4" s="13" t="n">
        <f aca="false">IF(B4&gt;0,C4-D4,"")</f>
        <v>10.9</v>
      </c>
      <c r="F4" s="14" t="n">
        <f aca="false">IF(B4&gt;0,B4/$B$36,"")</f>
        <v>0.175572519083969</v>
      </c>
      <c r="G4" s="14" t="n">
        <f aca="false">IF(B4&gt;0,D4/C4,"")</f>
        <v>0.296774193548387</v>
      </c>
      <c r="H4" s="16" t="str">
        <f aca="false">IF(B4&gt;0,IF(F4&gt;=$B$37-0.000000001,IF(E4&gt;=$B$38-0.000000001,"Star","Plowhorse"),IF(E4&gt;=$B$38-0.000000001,"Puzzle","Dog")),"")</f>
        <v>Star</v>
      </c>
    </row>
    <row r="5" customFormat="false" ht="15" hidden="false" customHeight="false" outlineLevel="0" collapsed="false">
      <c r="A5" s="10" t="s">
        <v>53</v>
      </c>
      <c r="B5" s="18" t="n">
        <v>900</v>
      </c>
      <c r="C5" s="8" t="n">
        <v>14</v>
      </c>
      <c r="D5" s="8" t="n">
        <v>3.9</v>
      </c>
      <c r="E5" s="13" t="n">
        <f aca="false">IF(B5&gt;0,C5-D5,"")</f>
        <v>10.1</v>
      </c>
      <c r="F5" s="14" t="n">
        <f aca="false">IF(B5&gt;0,B5/$B$36,"")</f>
        <v>0.137404580152672</v>
      </c>
      <c r="G5" s="14" t="n">
        <f aca="false">IF(B5&gt;0,D5/C5,"")</f>
        <v>0.278571428571429</v>
      </c>
      <c r="H5" s="16" t="str">
        <f aca="false">IF(B5&gt;0,IF(F5&gt;=$B$37-0.000000001,IF(E5&gt;=$B$38-0.000000001,"Star","Plowhorse"),IF(E5&gt;=$B$38-0.000000001,"Puzzle","Dog")),"")</f>
        <v>Star</v>
      </c>
    </row>
    <row r="6" customFormat="false" ht="15" hidden="false" customHeight="false" outlineLevel="0" collapsed="false">
      <c r="A6" s="10" t="s">
        <v>55</v>
      </c>
      <c r="B6" s="18" t="n">
        <v>700</v>
      </c>
      <c r="C6" s="8" t="n">
        <v>11.5</v>
      </c>
      <c r="D6" s="8" t="n">
        <v>2.8</v>
      </c>
      <c r="E6" s="13" t="n">
        <f aca="false">IF(B6&gt;0,C6-D6,"")</f>
        <v>8.7</v>
      </c>
      <c r="F6" s="14" t="n">
        <f aca="false">IF(B6&gt;0,B6/$B$36,"")</f>
        <v>0.106870229007634</v>
      </c>
      <c r="G6" s="14" t="n">
        <f aca="false">IF(B6&gt;0,D6/C6,"")</f>
        <v>0.243478260869565</v>
      </c>
      <c r="H6" s="16" t="str">
        <f aca="false">IF(B6&gt;0,IF(F6&gt;=$B$37-0.000000001,IF(E6&gt;=$B$38-0.000000001,"Star","Plowhorse"),IF(E6&gt;=$B$38-0.000000001,"Puzzle","Dog")),"")</f>
        <v>Plowhorse</v>
      </c>
    </row>
    <row r="7" customFormat="false" ht="15" hidden="false" customHeight="false" outlineLevel="0" collapsed="false">
      <c r="A7" s="10" t="s">
        <v>54</v>
      </c>
      <c r="B7" s="18" t="n">
        <v>480</v>
      </c>
      <c r="C7" s="8" t="n">
        <v>29</v>
      </c>
      <c r="D7" s="8" t="n">
        <v>10.6</v>
      </c>
      <c r="E7" s="13" t="n">
        <f aca="false">IF(B7&gt;0,C7-D7,"")</f>
        <v>18.4</v>
      </c>
      <c r="F7" s="14" t="n">
        <f aca="false">IF(B7&gt;0,B7/$B$36,"")</f>
        <v>0.0732824427480916</v>
      </c>
      <c r="G7" s="14" t="n">
        <f aca="false">IF(B7&gt;0,D7/C7,"")</f>
        <v>0.36551724137931</v>
      </c>
      <c r="H7" s="16" t="str">
        <f aca="false">IF(B7&gt;0,IF(F7&gt;=$B$37-0.000000001,IF(E7&gt;=$B$38-0.000000001,"Star","Plowhorse"),IF(E7&gt;=$B$38-0.000000001,"Puzzle","Dog")),"")</f>
        <v>Puzzle</v>
      </c>
    </row>
    <row r="8" customFormat="false" ht="15" hidden="false" customHeight="false" outlineLevel="0" collapsed="false">
      <c r="A8" s="10" t="s">
        <v>85</v>
      </c>
      <c r="B8" s="18" t="n">
        <v>820</v>
      </c>
      <c r="C8" s="8" t="n">
        <v>16</v>
      </c>
      <c r="D8" s="8" t="n">
        <v>4.4</v>
      </c>
      <c r="E8" s="13" t="n">
        <f aca="false">IF(B8&gt;0,C8-D8,"")</f>
        <v>11.6</v>
      </c>
      <c r="F8" s="14" t="n">
        <f aca="false">IF(B8&gt;0,B8/$B$36,"")</f>
        <v>0.125190839694657</v>
      </c>
      <c r="G8" s="14" t="n">
        <f aca="false">IF(B8&gt;0,D8/C8,"")</f>
        <v>0.275</v>
      </c>
      <c r="H8" s="16" t="str">
        <f aca="false">IF(B8&gt;0,IF(F8&gt;=$B$37-0.000000001,IF(E8&gt;=$B$38-0.000000001,"Star","Plowhorse"),IF(E8&gt;=$B$38-0.000000001,"Puzzle","Dog")),"")</f>
        <v>Star</v>
      </c>
    </row>
    <row r="9" customFormat="false" ht="15" hidden="false" customHeight="false" outlineLevel="0" collapsed="false">
      <c r="A9" s="10" t="s">
        <v>86</v>
      </c>
      <c r="B9" s="18" t="n">
        <v>600</v>
      </c>
      <c r="C9" s="8" t="n">
        <v>17</v>
      </c>
      <c r="D9" s="8" t="n">
        <v>3.9</v>
      </c>
      <c r="E9" s="13" t="n">
        <f aca="false">IF(B9&gt;0,C9-D9,"")</f>
        <v>13.1</v>
      </c>
      <c r="F9" s="14" t="n">
        <f aca="false">IF(B9&gt;0,B9/$B$36,"")</f>
        <v>0.0916030534351145</v>
      </c>
      <c r="G9" s="14" t="n">
        <f aca="false">IF(B9&gt;0,D9/C9,"")</f>
        <v>0.229411764705882</v>
      </c>
      <c r="H9" s="16" t="str">
        <f aca="false">IF(B9&gt;0,IF(F9&gt;=$B$37-0.000000001,IF(E9&gt;=$B$38-0.000000001,"Star","Plowhorse"),IF(E9&gt;=$B$38-0.000000001,"Puzzle","Dog")),"")</f>
        <v>Puzzle</v>
      </c>
    </row>
    <row r="10" customFormat="false" ht="15" hidden="false" customHeight="false" outlineLevel="0" collapsed="false">
      <c r="A10" s="10" t="s">
        <v>87</v>
      </c>
      <c r="B10" s="18" t="n">
        <v>1900</v>
      </c>
      <c r="C10" s="8" t="n">
        <v>8</v>
      </c>
      <c r="D10" s="8" t="n">
        <v>2.1</v>
      </c>
      <c r="E10" s="13" t="n">
        <f aca="false">IF(B10&gt;0,C10-D10,"")</f>
        <v>5.9</v>
      </c>
      <c r="F10" s="14" t="n">
        <f aca="false">IF(B10&gt;0,B10/$B$36,"")</f>
        <v>0.290076335877863</v>
      </c>
      <c r="G10" s="14" t="n">
        <f aca="false">IF(B10&gt;0,D10/C10,"")</f>
        <v>0.2625</v>
      </c>
      <c r="H10" s="16" t="str">
        <f aca="false">IF(B10&gt;0,IF(F10&gt;=$B$37-0.000000001,IF(E10&gt;=$B$38-0.000000001,"Star","Plowhorse"),IF(E10&gt;=$B$38-0.000000001,"Puzzle","Dog")),"")</f>
        <v>Plowhorse</v>
      </c>
    </row>
    <row r="11" customFormat="false" ht="15" hidden="false" customHeight="false" outlineLevel="0" collapsed="false">
      <c r="A11" s="10"/>
      <c r="B11" s="18"/>
      <c r="C11" s="8"/>
      <c r="D11" s="8"/>
      <c r="E11" s="13" t="str">
        <f aca="false">IF(B11&gt;0,C11-D11,"")</f>
        <v/>
      </c>
      <c r="F11" s="14" t="str">
        <f aca="false">IF(B11&gt;0,B11/$B$36,"")</f>
        <v/>
      </c>
      <c r="G11" s="14" t="str">
        <f aca="false">IF(B11&gt;0,D11/C11,"")</f>
        <v/>
      </c>
      <c r="H11" s="16" t="str">
        <f aca="false">IF(B11&gt;0,IF(F11&gt;=$B$37-0.000000001,IF(E11&gt;=$B$38-0.000000001,"Star","Plowhorse"),IF(E11&gt;=$B$38-0.000000001,"Puzzle","Dog")),"")</f>
        <v/>
      </c>
    </row>
    <row r="12" customFormat="false" ht="15" hidden="false" customHeight="false" outlineLevel="0" collapsed="false">
      <c r="A12" s="10"/>
      <c r="B12" s="18"/>
      <c r="C12" s="8"/>
      <c r="D12" s="8"/>
      <c r="E12" s="13" t="str">
        <f aca="false">IF(B12&gt;0,C12-D12,"")</f>
        <v/>
      </c>
      <c r="F12" s="14" t="str">
        <f aca="false">IF(B12&gt;0,B12/$B$36,"")</f>
        <v/>
      </c>
      <c r="G12" s="14" t="str">
        <f aca="false">IF(B12&gt;0,D12/C12,"")</f>
        <v/>
      </c>
      <c r="H12" s="16" t="str">
        <f aca="false">IF(B12&gt;0,IF(F12&gt;=$B$37-0.000000001,IF(E12&gt;=$B$38-0.000000001,"Star","Plowhorse"),IF(E12&gt;=$B$38-0.000000001,"Puzzle","Dog")),"")</f>
        <v/>
      </c>
    </row>
    <row r="13" customFormat="false" ht="15" hidden="false" customHeight="false" outlineLevel="0" collapsed="false">
      <c r="A13" s="10"/>
      <c r="B13" s="18"/>
      <c r="C13" s="8"/>
      <c r="D13" s="8"/>
      <c r="E13" s="13" t="str">
        <f aca="false">IF(B13&gt;0,C13-D13,"")</f>
        <v/>
      </c>
      <c r="F13" s="14" t="str">
        <f aca="false">IF(B13&gt;0,B13/$B$36,"")</f>
        <v/>
      </c>
      <c r="G13" s="14" t="str">
        <f aca="false">IF(B13&gt;0,D13/C13,"")</f>
        <v/>
      </c>
      <c r="H13" s="16" t="str">
        <f aca="false">IF(B13&gt;0,IF(F13&gt;=$B$37-0.000000001,IF(E13&gt;=$B$38-0.000000001,"Star","Plowhorse"),IF(E13&gt;=$B$38-0.000000001,"Puzzle","Dog")),"")</f>
        <v/>
      </c>
    </row>
    <row r="14" customFormat="false" ht="15" hidden="false" customHeight="false" outlineLevel="0" collapsed="false">
      <c r="A14" s="10"/>
      <c r="B14" s="18"/>
      <c r="C14" s="8"/>
      <c r="D14" s="8"/>
      <c r="E14" s="13" t="str">
        <f aca="false">IF(B14&gt;0,C14-D14,"")</f>
        <v/>
      </c>
      <c r="F14" s="14" t="str">
        <f aca="false">IF(B14&gt;0,B14/$B$36,"")</f>
        <v/>
      </c>
      <c r="G14" s="14" t="str">
        <f aca="false">IF(B14&gt;0,D14/C14,"")</f>
        <v/>
      </c>
      <c r="H14" s="16" t="str">
        <f aca="false">IF(B14&gt;0,IF(F14&gt;=$B$37-0.000000001,IF(E14&gt;=$B$38-0.000000001,"Star","Plowhorse"),IF(E14&gt;=$B$38-0.000000001,"Puzzle","Dog")),"")</f>
        <v/>
      </c>
    </row>
    <row r="15" customFormat="false" ht="15" hidden="false" customHeight="false" outlineLevel="0" collapsed="false">
      <c r="A15" s="10"/>
      <c r="B15" s="18"/>
      <c r="C15" s="8"/>
      <c r="D15" s="8"/>
      <c r="E15" s="13" t="str">
        <f aca="false">IF(B15&gt;0,C15-D15,"")</f>
        <v/>
      </c>
      <c r="F15" s="14" t="str">
        <f aca="false">IF(B15&gt;0,B15/$B$36,"")</f>
        <v/>
      </c>
      <c r="G15" s="14" t="str">
        <f aca="false">IF(B15&gt;0,D15/C15,"")</f>
        <v/>
      </c>
      <c r="H15" s="16" t="str">
        <f aca="false">IF(B15&gt;0,IF(F15&gt;=$B$37-0.000000001,IF(E15&gt;=$B$38-0.000000001,"Star","Plowhorse"),IF(E15&gt;=$B$38-0.000000001,"Puzzle","Dog")),"")</f>
        <v/>
      </c>
    </row>
    <row r="16" customFormat="false" ht="15" hidden="false" customHeight="false" outlineLevel="0" collapsed="false">
      <c r="A16" s="10"/>
      <c r="B16" s="18"/>
      <c r="C16" s="8"/>
      <c r="D16" s="8"/>
      <c r="E16" s="13" t="str">
        <f aca="false">IF(B16&gt;0,C16-D16,"")</f>
        <v/>
      </c>
      <c r="F16" s="14" t="str">
        <f aca="false">IF(B16&gt;0,B16/$B$36,"")</f>
        <v/>
      </c>
      <c r="G16" s="14" t="str">
        <f aca="false">IF(B16&gt;0,D16/C16,"")</f>
        <v/>
      </c>
      <c r="H16" s="16" t="str">
        <f aca="false">IF(B16&gt;0,IF(F16&gt;=$B$37-0.000000001,IF(E16&gt;=$B$38-0.000000001,"Star","Plowhorse"),IF(E16&gt;=$B$38-0.000000001,"Puzzle","Dog")),"")</f>
        <v/>
      </c>
    </row>
    <row r="17" customFormat="false" ht="15" hidden="false" customHeight="false" outlineLevel="0" collapsed="false">
      <c r="A17" s="10"/>
      <c r="B17" s="18"/>
      <c r="C17" s="8"/>
      <c r="D17" s="8"/>
      <c r="E17" s="13" t="str">
        <f aca="false">IF(B17&gt;0,C17-D17,"")</f>
        <v/>
      </c>
      <c r="F17" s="14" t="str">
        <f aca="false">IF(B17&gt;0,B17/$B$36,"")</f>
        <v/>
      </c>
      <c r="G17" s="14" t="str">
        <f aca="false">IF(B17&gt;0,D17/C17,"")</f>
        <v/>
      </c>
      <c r="H17" s="16" t="str">
        <f aca="false">IF(B17&gt;0,IF(F17&gt;=$B$37-0.000000001,IF(E17&gt;=$B$38-0.000000001,"Star","Plowhorse"),IF(E17&gt;=$B$38-0.000000001,"Puzzle","Dog")),"")</f>
        <v/>
      </c>
    </row>
    <row r="18" customFormat="false" ht="15" hidden="false" customHeight="false" outlineLevel="0" collapsed="false">
      <c r="A18" s="10"/>
      <c r="B18" s="18"/>
      <c r="C18" s="8"/>
      <c r="D18" s="8"/>
      <c r="E18" s="13" t="str">
        <f aca="false">IF(B18&gt;0,C18-D18,"")</f>
        <v/>
      </c>
      <c r="F18" s="14" t="str">
        <f aca="false">IF(B18&gt;0,B18/$B$36,"")</f>
        <v/>
      </c>
      <c r="G18" s="14" t="str">
        <f aca="false">IF(B18&gt;0,D18/C18,"")</f>
        <v/>
      </c>
      <c r="H18" s="16" t="str">
        <f aca="false">IF(B18&gt;0,IF(F18&gt;=$B$37-0.000000001,IF(E18&gt;=$B$38-0.000000001,"Star","Plowhorse"),IF(E18&gt;=$B$38-0.000000001,"Puzzle","Dog")),"")</f>
        <v/>
      </c>
    </row>
    <row r="19" customFormat="false" ht="15" hidden="false" customHeight="false" outlineLevel="0" collapsed="false">
      <c r="A19" s="10"/>
      <c r="B19" s="18"/>
      <c r="C19" s="8"/>
      <c r="D19" s="8"/>
      <c r="E19" s="13" t="str">
        <f aca="false">IF(B19&gt;0,C19-D19,"")</f>
        <v/>
      </c>
      <c r="F19" s="14" t="str">
        <f aca="false">IF(B19&gt;0,B19/$B$36,"")</f>
        <v/>
      </c>
      <c r="G19" s="14" t="str">
        <f aca="false">IF(B19&gt;0,D19/C19,"")</f>
        <v/>
      </c>
      <c r="H19" s="16" t="str">
        <f aca="false">IF(B19&gt;0,IF(F19&gt;=$B$37-0.000000001,IF(E19&gt;=$B$38-0.000000001,"Star","Plowhorse"),IF(E19&gt;=$B$38-0.000000001,"Puzzle","Dog")),"")</f>
        <v/>
      </c>
    </row>
    <row r="20" customFormat="false" ht="15" hidden="false" customHeight="false" outlineLevel="0" collapsed="false">
      <c r="A20" s="10"/>
      <c r="B20" s="18"/>
      <c r="C20" s="8"/>
      <c r="D20" s="8"/>
      <c r="E20" s="13" t="str">
        <f aca="false">IF(B20&gt;0,C20-D20,"")</f>
        <v/>
      </c>
      <c r="F20" s="14" t="str">
        <f aca="false">IF(B20&gt;0,B20/$B$36,"")</f>
        <v/>
      </c>
      <c r="G20" s="14" t="str">
        <f aca="false">IF(B20&gt;0,D20/C20,"")</f>
        <v/>
      </c>
      <c r="H20" s="16" t="str">
        <f aca="false">IF(B20&gt;0,IF(F20&gt;=$B$37-0.000000001,IF(E20&gt;=$B$38-0.000000001,"Star","Plowhorse"),IF(E20&gt;=$B$38-0.000000001,"Puzzle","Dog")),"")</f>
        <v/>
      </c>
    </row>
    <row r="21" customFormat="false" ht="15" hidden="false" customHeight="false" outlineLevel="0" collapsed="false">
      <c r="A21" s="10"/>
      <c r="B21" s="18"/>
      <c r="C21" s="8"/>
      <c r="D21" s="8"/>
      <c r="E21" s="13" t="str">
        <f aca="false">IF(B21&gt;0,C21-D21,"")</f>
        <v/>
      </c>
      <c r="F21" s="14" t="str">
        <f aca="false">IF(B21&gt;0,B21/$B$36,"")</f>
        <v/>
      </c>
      <c r="G21" s="14" t="str">
        <f aca="false">IF(B21&gt;0,D21/C21,"")</f>
        <v/>
      </c>
      <c r="H21" s="16" t="str">
        <f aca="false">IF(B21&gt;0,IF(F21&gt;=$B$37-0.000000001,IF(E21&gt;=$B$38-0.000000001,"Star","Plowhorse"),IF(E21&gt;=$B$38-0.000000001,"Puzzle","Dog")),"")</f>
        <v/>
      </c>
    </row>
    <row r="22" customFormat="false" ht="15" hidden="false" customHeight="false" outlineLevel="0" collapsed="false">
      <c r="A22" s="10"/>
      <c r="B22" s="18"/>
      <c r="C22" s="8"/>
      <c r="D22" s="8"/>
      <c r="E22" s="13" t="str">
        <f aca="false">IF(B22&gt;0,C22-D22,"")</f>
        <v/>
      </c>
      <c r="F22" s="14" t="str">
        <f aca="false">IF(B22&gt;0,B22/$B$36,"")</f>
        <v/>
      </c>
      <c r="G22" s="14" t="str">
        <f aca="false">IF(B22&gt;0,D22/C22,"")</f>
        <v/>
      </c>
      <c r="H22" s="16" t="str">
        <f aca="false">IF(B22&gt;0,IF(F22&gt;=$B$37-0.000000001,IF(E22&gt;=$B$38-0.000000001,"Star","Plowhorse"),IF(E22&gt;=$B$38-0.000000001,"Puzzle","Dog")),"")</f>
        <v/>
      </c>
    </row>
    <row r="23" customFormat="false" ht="15" hidden="false" customHeight="false" outlineLevel="0" collapsed="false">
      <c r="A23" s="10"/>
      <c r="B23" s="18"/>
      <c r="C23" s="8"/>
      <c r="D23" s="8"/>
      <c r="E23" s="13" t="str">
        <f aca="false">IF(B23&gt;0,C23-D23,"")</f>
        <v/>
      </c>
      <c r="F23" s="14" t="str">
        <f aca="false">IF(B23&gt;0,B23/$B$36,"")</f>
        <v/>
      </c>
      <c r="G23" s="14" t="str">
        <f aca="false">IF(B23&gt;0,D23/C23,"")</f>
        <v/>
      </c>
      <c r="H23" s="16" t="str">
        <f aca="false">IF(B23&gt;0,IF(F23&gt;=$B$37-0.000000001,IF(E23&gt;=$B$38-0.000000001,"Star","Plowhorse"),IF(E23&gt;=$B$38-0.000000001,"Puzzle","Dog")),"")</f>
        <v/>
      </c>
    </row>
    <row r="24" customFormat="false" ht="15" hidden="false" customHeight="false" outlineLevel="0" collapsed="false">
      <c r="A24" s="10"/>
      <c r="B24" s="18"/>
      <c r="C24" s="8"/>
      <c r="D24" s="8"/>
      <c r="E24" s="13" t="str">
        <f aca="false">IF(B24&gt;0,C24-D24,"")</f>
        <v/>
      </c>
      <c r="F24" s="14" t="str">
        <f aca="false">IF(B24&gt;0,B24/$B$36,"")</f>
        <v/>
      </c>
      <c r="G24" s="14" t="str">
        <f aca="false">IF(B24&gt;0,D24/C24,"")</f>
        <v/>
      </c>
      <c r="H24" s="16" t="str">
        <f aca="false">IF(B24&gt;0,IF(F24&gt;=$B$37-0.000000001,IF(E24&gt;=$B$38-0.000000001,"Star","Plowhorse"),IF(E24&gt;=$B$38-0.000000001,"Puzzle","Dog")),"")</f>
        <v/>
      </c>
    </row>
    <row r="25" customFormat="false" ht="15" hidden="false" customHeight="false" outlineLevel="0" collapsed="false">
      <c r="A25" s="10"/>
      <c r="B25" s="18"/>
      <c r="C25" s="8"/>
      <c r="D25" s="8"/>
      <c r="E25" s="13" t="str">
        <f aca="false">IF(B25&gt;0,C25-D25,"")</f>
        <v/>
      </c>
      <c r="F25" s="14" t="str">
        <f aca="false">IF(B25&gt;0,B25/$B$36,"")</f>
        <v/>
      </c>
      <c r="G25" s="14" t="str">
        <f aca="false">IF(B25&gt;0,D25/C25,"")</f>
        <v/>
      </c>
      <c r="H25" s="16" t="str">
        <f aca="false">IF(B25&gt;0,IF(F25&gt;=$B$37-0.000000001,IF(E25&gt;=$B$38-0.000000001,"Star","Plowhorse"),IF(E25&gt;=$B$38-0.000000001,"Puzzle","Dog")),"")</f>
        <v/>
      </c>
    </row>
    <row r="26" customFormat="false" ht="15" hidden="false" customHeight="false" outlineLevel="0" collapsed="false">
      <c r="A26" s="10"/>
      <c r="B26" s="18"/>
      <c r="C26" s="8"/>
      <c r="D26" s="8"/>
      <c r="E26" s="13" t="str">
        <f aca="false">IF(B26&gt;0,C26-D26,"")</f>
        <v/>
      </c>
      <c r="F26" s="14" t="str">
        <f aca="false">IF(B26&gt;0,B26/$B$36,"")</f>
        <v/>
      </c>
      <c r="G26" s="14" t="str">
        <f aca="false">IF(B26&gt;0,D26/C26,"")</f>
        <v/>
      </c>
      <c r="H26" s="16" t="str">
        <f aca="false">IF(B26&gt;0,IF(F26&gt;=$B$37-0.000000001,IF(E26&gt;=$B$38-0.000000001,"Star","Plowhorse"),IF(E26&gt;=$B$38-0.000000001,"Puzzle","Dog")),"")</f>
        <v/>
      </c>
    </row>
    <row r="27" customFormat="false" ht="15" hidden="false" customHeight="false" outlineLevel="0" collapsed="false">
      <c r="A27" s="10"/>
      <c r="B27" s="18"/>
      <c r="C27" s="8"/>
      <c r="D27" s="8"/>
      <c r="E27" s="13" t="str">
        <f aca="false">IF(B27&gt;0,C27-D27,"")</f>
        <v/>
      </c>
      <c r="F27" s="14" t="str">
        <f aca="false">IF(B27&gt;0,B27/$B$36,"")</f>
        <v/>
      </c>
      <c r="G27" s="14" t="str">
        <f aca="false">IF(B27&gt;0,D27/C27,"")</f>
        <v/>
      </c>
      <c r="H27" s="16" t="str">
        <f aca="false">IF(B27&gt;0,IF(F27&gt;=$B$37-0.000000001,IF(E27&gt;=$B$38-0.000000001,"Star","Plowhorse"),IF(E27&gt;=$B$38-0.000000001,"Puzzle","Dog")),"")</f>
        <v/>
      </c>
    </row>
    <row r="28" customFormat="false" ht="15" hidden="false" customHeight="false" outlineLevel="0" collapsed="false">
      <c r="A28" s="10"/>
      <c r="B28" s="18"/>
      <c r="C28" s="8"/>
      <c r="D28" s="8"/>
      <c r="E28" s="13" t="str">
        <f aca="false">IF(B28&gt;0,C28-D28,"")</f>
        <v/>
      </c>
      <c r="F28" s="14" t="str">
        <f aca="false">IF(B28&gt;0,B28/$B$36,"")</f>
        <v/>
      </c>
      <c r="G28" s="14" t="str">
        <f aca="false">IF(B28&gt;0,D28/C28,"")</f>
        <v/>
      </c>
      <c r="H28" s="16" t="str">
        <f aca="false">IF(B28&gt;0,IF(F28&gt;=$B$37-0.000000001,IF(E28&gt;=$B$38-0.000000001,"Star","Plowhorse"),IF(E28&gt;=$B$38-0.000000001,"Puzzle","Dog")),"")</f>
        <v/>
      </c>
    </row>
    <row r="29" customFormat="false" ht="15" hidden="false" customHeight="false" outlineLevel="0" collapsed="false">
      <c r="A29" s="10"/>
      <c r="B29" s="18"/>
      <c r="C29" s="8"/>
      <c r="D29" s="8"/>
      <c r="E29" s="13" t="str">
        <f aca="false">IF(B29&gt;0,C29-D29,"")</f>
        <v/>
      </c>
      <c r="F29" s="14" t="str">
        <f aca="false">IF(B29&gt;0,B29/$B$36,"")</f>
        <v/>
      </c>
      <c r="G29" s="14" t="str">
        <f aca="false">IF(B29&gt;0,D29/C29,"")</f>
        <v/>
      </c>
      <c r="H29" s="16" t="str">
        <f aca="false">IF(B29&gt;0,IF(F29&gt;=$B$37-0.000000001,IF(E29&gt;=$B$38-0.000000001,"Star","Plowhorse"),IF(E29&gt;=$B$38-0.000000001,"Puzzle","Dog")),"")</f>
        <v/>
      </c>
    </row>
    <row r="30" customFormat="false" ht="15" hidden="false" customHeight="false" outlineLevel="0" collapsed="false">
      <c r="A30" s="10"/>
      <c r="B30" s="18"/>
      <c r="C30" s="8"/>
      <c r="D30" s="8"/>
      <c r="E30" s="13" t="str">
        <f aca="false">IF(B30&gt;0,C30-D30,"")</f>
        <v/>
      </c>
      <c r="F30" s="14" t="str">
        <f aca="false">IF(B30&gt;0,B30/$B$36,"")</f>
        <v/>
      </c>
      <c r="G30" s="14" t="str">
        <f aca="false">IF(B30&gt;0,D30/C30,"")</f>
        <v/>
      </c>
      <c r="H30" s="16" t="str">
        <f aca="false">IF(B30&gt;0,IF(F30&gt;=$B$37-0.000000001,IF(E30&gt;=$B$38-0.000000001,"Star","Plowhorse"),IF(E30&gt;=$B$38-0.000000001,"Puzzle","Dog")),"")</f>
        <v/>
      </c>
    </row>
    <row r="31" customFormat="false" ht="15" hidden="false" customHeight="false" outlineLevel="0" collapsed="false">
      <c r="A31" s="10"/>
      <c r="B31" s="18"/>
      <c r="C31" s="8"/>
      <c r="D31" s="8"/>
      <c r="E31" s="13" t="str">
        <f aca="false">IF(B31&gt;0,C31-D31,"")</f>
        <v/>
      </c>
      <c r="F31" s="14" t="str">
        <f aca="false">IF(B31&gt;0,B31/$B$36,"")</f>
        <v/>
      </c>
      <c r="G31" s="14" t="str">
        <f aca="false">IF(B31&gt;0,D31/C31,"")</f>
        <v/>
      </c>
      <c r="H31" s="16" t="str">
        <f aca="false">IF(B31&gt;0,IF(F31&gt;=$B$37-0.000000001,IF(E31&gt;=$B$38-0.000000001,"Star","Plowhorse"),IF(E31&gt;=$B$38-0.000000001,"Puzzle","Dog")),"")</f>
        <v/>
      </c>
    </row>
    <row r="32" customFormat="false" ht="15" hidden="false" customHeight="false" outlineLevel="0" collapsed="false">
      <c r="A32" s="10"/>
      <c r="B32" s="18"/>
      <c r="C32" s="8"/>
      <c r="D32" s="8"/>
      <c r="E32" s="13" t="str">
        <f aca="false">IF(B32&gt;0,C32-D32,"")</f>
        <v/>
      </c>
      <c r="F32" s="14" t="str">
        <f aca="false">IF(B32&gt;0,B32/$B$36,"")</f>
        <v/>
      </c>
      <c r="G32" s="14" t="str">
        <f aca="false">IF(B32&gt;0,D32/C32,"")</f>
        <v/>
      </c>
      <c r="H32" s="16" t="str">
        <f aca="false">IF(B32&gt;0,IF(F32&gt;=$B$37-0.000000001,IF(E32&gt;=$B$38-0.000000001,"Star","Plowhorse"),IF(E32&gt;=$B$38-0.000000001,"Puzzle","Dog")),"")</f>
        <v/>
      </c>
    </row>
    <row r="33" customFormat="false" ht="15" hidden="false" customHeight="false" outlineLevel="0" collapsed="false">
      <c r="A33" s="10"/>
      <c r="B33" s="18"/>
      <c r="C33" s="8"/>
      <c r="D33" s="8"/>
      <c r="E33" s="13" t="str">
        <f aca="false">IF(B33&gt;0,C33-D33,"")</f>
        <v/>
      </c>
      <c r="F33" s="14" t="str">
        <f aca="false">IF(B33&gt;0,B33/$B$36,"")</f>
        <v/>
      </c>
      <c r="G33" s="14" t="str">
        <f aca="false">IF(B33&gt;0,D33/C33,"")</f>
        <v/>
      </c>
      <c r="H33" s="16" t="str">
        <f aca="false">IF(B33&gt;0,IF(F33&gt;=$B$37-0.000000001,IF(E33&gt;=$B$38-0.000000001,"Star","Plowhorse"),IF(E33&gt;=$B$38-0.000000001,"Puzzle","Dog")),"")</f>
        <v/>
      </c>
    </row>
    <row r="36" customFormat="false" ht="15" hidden="false" customHeight="false" outlineLevel="0" collapsed="false">
      <c r="A36" s="5" t="s">
        <v>88</v>
      </c>
      <c r="B36" s="22" t="n">
        <f aca="false">SUM(B4:B33)</f>
        <v>6550</v>
      </c>
    </row>
    <row r="37" customFormat="false" ht="15" hidden="false" customHeight="false" outlineLevel="0" collapsed="false">
      <c r="A37" s="5" t="s">
        <v>89</v>
      </c>
      <c r="B37" s="23" t="n">
        <f aca="false">IF(COUNTIF(B4:B33,"&gt;0")&gt;0,0.7/COUNTIF(B4:B33,"&gt;0"),0)</f>
        <v>0.1</v>
      </c>
    </row>
    <row r="38" customFormat="false" ht="15" hidden="false" customHeight="false" outlineLevel="0" collapsed="false">
      <c r="A38" s="5" t="s">
        <v>90</v>
      </c>
      <c r="B38" s="24" t="n">
        <f aca="false">IF(B36&gt;0,SUMPRODUCT(B4:B33,C4:C33)/B36-SUMPRODUCT(B4:B33,D4:D33)/B36,0)</f>
        <v>9.94335877862596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2026-09-20T18:36:48Z</dcterms:created>
  <dc:creator>openpyxl</dc:creator>
  <dc:description/>
  <dc:language>en-US</dc:language>
  <cp:lastModifiedBy/>
  <dcterms:modified xsi:type="dcterms:W3CDTF">2026-09-20T18:36:48Z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