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ssets" sheetId="2" state="visible" r:id="rId4"/>
    <sheet name="Limits" sheetId="3" state="visible" r:id="rId5"/>
    <sheet name="Summa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<sst xmlns="http://schemas.openxmlformats.org/spreadsheetml/2006/main" count="96" uniqueCount="85">
  <si>
    <t xml:space="preserve">Equipment deduction planner, 2026</t>
  </si>
  <si>
    <t xml:space="preserve">Calcority. Plan Section 179, bonus depreciation and year-one depreciation for the assets you place in service this year.</t>
  </si>
  <si>
    <t xml:space="preserve">How to use</t>
  </si>
  <si>
    <t xml:space="preserve">1</t>
  </si>
  <si>
    <t xml:space="preserve">Assets tab: one row per asset. Enter cost, business-use percentage and the date the asset was placed in service (ready and available for use, not the purchase date). Choose the type, your Section 179 election for that asset, and whether to take bonus depreciation.</t>
  </si>
  <si>
    <t xml:space="preserve">2</t>
  </si>
  <si>
    <t xml:space="preserve">Limits tab: enter your total business income for the year (the Section 179 income limit) and confirm the 2026 limits.</t>
  </si>
  <si>
    <t xml:space="preserve">3</t>
  </si>
  <si>
    <t xml:space="preserve">Summary tab: totals, the phase-out check, the income-limit check, the mid-quarter test (the 40% rule), and line totals to hand to your preparer for Form 4562.</t>
  </si>
  <si>
    <t xml:space="preserve">Colors</t>
  </si>
  <si>
    <t xml:space="preserve">Blue on yellow = you type. Black = formula. The grey EXAMPLE row is a format sample and is not counted.</t>
  </si>
  <si>
    <t xml:space="preserve">Key rules</t>
  </si>
  <si>
    <t xml:space="preserve">Placed in service</t>
  </si>
  <si>
    <t xml:space="preserve">An asset counts for 2026 only if it is placed in service by December 31, 2026. Buying it or paying for it is not enough.</t>
  </si>
  <si>
    <t xml:space="preserve">Order</t>
  </si>
  <si>
    <t xml:space="preserve">Section 179 first, then bonus depreciation on the remaining basis, then regular depreciation on what is left.</t>
  </si>
  <si>
    <t xml:space="preserve">Business use</t>
  </si>
  <si>
    <t xml:space="preserve">Section 179 and bonus require business use above 50%. Only the business-use share of the cost is deductible.</t>
  </si>
  <si>
    <t xml:space="preserve">Passenger cars</t>
  </si>
  <si>
    <t xml:space="preserve">Cars, light trucks and vans rated 6,000 lbs or less have annual limits (Rev. Proc. 2026-15): $20,300 in year one with bonus ($12,300 without), then $19,800, $11,900 and $7,160. The planner applies the year-one limit.</t>
  </si>
  <si>
    <t xml:space="preserve">Heavy SUVs</t>
  </si>
  <si>
    <t xml:space="preserve">SUVs and trucks rated 6,001 to 14,000 lbs GVWR: Section 179 is capped at $32,000 for 2026. Bonus depreciation has no such cap.</t>
  </si>
  <si>
    <t xml:space="preserve">Mid-quarter convention</t>
  </si>
  <si>
    <t xml:space="preserve">If more than 40% of the year's depreciable basis (after Section 179) is placed in service in the last quarter, regular depreciation uses the mid-quarter convention, which lowers the first-year rate. The Summary flags this.</t>
  </si>
  <si>
    <t xml:space="preserve">Business use 50% or less</t>
  </si>
  <si>
    <t xml:space="preserve">Vehicles and other listed property used 50% or less for business must use straight-line (ADS) depreciation and cannot use Section 179 or bonus. The planner shows regular depreciation only, so confirm the method with your preparer.</t>
  </si>
  <si>
    <t xml:space="preserve">Disclaimer</t>
  </si>
  <si>
    <t xml:space="preserve">Planning aid, not tax advice. Confirm elections and line entries with a CPA or enrolled agent.</t>
  </si>
  <si>
    <t xml:space="preserve">Assets placed in service in 2026</t>
  </si>
  <si>
    <t xml:space="preserve">One row per asset. Section 179 is limited by the Limits tab and your business income; the Summary checks it.</t>
  </si>
  <si>
    <t xml:space="preserve">Description</t>
  </si>
  <si>
    <t xml:space="preserve">Type</t>
  </si>
  <si>
    <t xml:space="preserve">Cost ($)</t>
  </si>
  <si>
    <t xml:space="preserve">Section 179 elected ($)</t>
  </si>
  <si>
    <t xml:space="preserve">Bonus? (Y/N)</t>
  </si>
  <si>
    <t xml:space="preserve">Business basis</t>
  </si>
  <si>
    <t xml:space="preserve">Quarter</t>
  </si>
  <si>
    <t xml:space="preserve">Bonus amount</t>
  </si>
  <si>
    <t xml:space="preserve">Regular depreciation, year one</t>
  </si>
  <si>
    <t xml:space="preserve">Year-one deduction</t>
  </si>
  <si>
    <t xml:space="preserve">After passenger-car limit</t>
  </si>
  <si>
    <t xml:space="preserve">Delivery van (example)</t>
  </si>
  <si>
    <t xml:space="preserve">Heavy SUV/truck</t>
  </si>
  <si>
    <t xml:space="preserve">Y</t>
  </si>
  <si>
    <t xml:space="preserve">example</t>
  </si>
  <si>
    <t xml:space="preserve">2026 limits and inputs</t>
  </si>
  <si>
    <t xml:space="preserve">Section 179 maximum</t>
  </si>
  <si>
    <t xml:space="preserve">Rev. Proc. 2025-32</t>
  </si>
  <si>
    <t xml:space="preserve">Phase-out starts at total property placed in service of</t>
  </si>
  <si>
    <t xml:space="preserve">Heavy SUV Section 179 cap</t>
  </si>
  <si>
    <t xml:space="preserve">Passenger car year-one limit with bonus</t>
  </si>
  <si>
    <t xml:space="preserve">Rev. Proc. 2026-15</t>
  </si>
  <si>
    <t xml:space="preserve">Passenger car year-one limit without bonus</t>
  </si>
  <si>
    <t xml:space="preserve">Your total business income for the year (Section 179 income limit)</t>
  </si>
  <si>
    <t xml:space="preserve">Profit from all active businesses plus wages, before the Section 179 deduction.</t>
  </si>
  <si>
    <t xml:space="preserve">First-year rates by convention</t>
  </si>
  <si>
    <t xml:space="preserve">Half-year</t>
  </si>
  <si>
    <t xml:space="preserve">Mid-qtr Q1</t>
  </si>
  <si>
    <t xml:space="preserve">Mid-qtr Q2</t>
  </si>
  <si>
    <t xml:space="preserve">Mid-qtr Q3</t>
  </si>
  <si>
    <t xml:space="preserve">Mid-qtr Q4</t>
  </si>
  <si>
    <t xml:space="preserve">5-year property</t>
  </si>
  <si>
    <t xml:space="preserve">7-year property</t>
  </si>
  <si>
    <t xml:space="preserve">Summary</t>
  </si>
  <si>
    <t xml:space="preserve">Total cost of all assets placed in service</t>
  </si>
  <si>
    <t xml:space="preserve">Total business basis</t>
  </si>
  <si>
    <t xml:space="preserve">Total Section 179 elected</t>
  </si>
  <si>
    <t xml:space="preserve">Section 179 limit after phase-out</t>
  </si>
  <si>
    <t xml:space="preserve">Phase-out uses total cost placed in service.</t>
  </si>
  <si>
    <t xml:space="preserve">Section 179 within the dollar limit?</t>
  </si>
  <si>
    <t xml:space="preserve">Section 179 within your business income?</t>
  </si>
  <si>
    <t xml:space="preserve">Any amount above income carries forward to later years.</t>
  </si>
  <si>
    <t xml:space="preserve">Mid-quarter test</t>
  </si>
  <si>
    <t xml:space="preserve">Convention for regular depreciation</t>
  </si>
  <si>
    <t xml:space="preserve">More than 40% in the last quarter triggers mid-quarter.</t>
  </si>
  <si>
    <t xml:space="preserve">Basis placed in service in Q4, after Section 179</t>
  </si>
  <si>
    <t xml:space="preserve">Total basis after Section 179</t>
  </si>
  <si>
    <t xml:space="preserve">Q4 share of basis</t>
  </si>
  <si>
    <t xml:space="preserve">Section 179 (Form 4562, Part I)</t>
  </si>
  <si>
    <t xml:space="preserve">Confirm the line numbers on the current Form 4562.</t>
  </si>
  <si>
    <t xml:space="preserve">Bonus depreciation (Part II)</t>
  </si>
  <si>
    <t xml:space="preserve">Regular depreciation (Part III)</t>
  </si>
  <si>
    <t xml:space="preserve">Total before passenger-car limits</t>
  </si>
  <si>
    <t xml:space="preserve">Total after passenger-car limits</t>
  </si>
  <si>
    <t xml:space="preserve">This is the figure to plan with.</t>
  </si>
</sst>
</file>

<file path=xl/styles.xml><?xml version="1.0" encoding="utf-8"?>
<styleSheet xmlns="http://schemas.openxmlformats.org/spreadsheetml/2006/main">
  <numFmts count="7">
    <numFmt numFmtId="164" formatCode="General"/>
    <numFmt numFmtId="165" formatCode="#,##0"/>
    <numFmt numFmtId="166" formatCode="0%"/>
    <numFmt numFmtId="167" formatCode="mmm\ d&quot;, &quot;yyyy"/>
    <numFmt numFmtId="168" formatCode="\$#,##0"/>
    <numFmt numFmtId="169" formatCode="0.00%"/>
    <numFmt numFmtId="170" formatCode="0.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i val="true"/>
      <sz val="10"/>
      <color rgb="FF7F7F7F"/>
      <name val="Arial"/>
      <family val="0"/>
      <charset val="1"/>
    </font>
    <font>
      <sz val="10"/>
      <color rgb="FF0000FF"/>
      <name val="Arial"/>
      <family val="0"/>
      <charset val="1"/>
    </font>
  </fonts>
  <fills count="6">
    <fill>
      <patternFill patternType="none"/>
    </fill>
    <fill>
      <patternFill patternType="gray125"/>
    </fill>
    <fill>
      <patternFill patternType="solid">
        <fgColor rgb="FFD9E1F2"/>
        <bgColor rgb="FFF2F2F2"/>
      </patternFill>
    </fill>
    <fill>
      <patternFill patternType="solid">
        <fgColor rgb="FF1F3864"/>
        <bgColor rgb="FF333333"/>
      </patternFill>
    </fill>
    <fill>
      <patternFill patternType="solid">
        <fgColor rgb="FFF2F2F2"/>
        <bgColor rgb="FFFFFFFF"/>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0" xfId="0" applyFont="true" applyBorder="false" applyAlignment="true" applyProtection="true">
      <alignment horizontal="general" vertical="bottom" textRotation="0" wrapText="false" indent="0" shrinkToFit="false"/>
      <protection locked="true" hidden="false"/>
    </xf>
    <xf numFmtId="164" fontId="7" fillId="2"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8" fillId="3" borderId="1"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general" vertical="bottom" textRotation="0" wrapText="false" indent="0" shrinkToFit="false"/>
      <protection locked="true" hidden="false"/>
    </xf>
    <xf numFmtId="165" fontId="9" fillId="4" borderId="1" xfId="0" applyFont="true" applyBorder="true" applyAlignment="true" applyProtection="true">
      <alignment horizontal="general" vertical="bottom" textRotation="0" wrapText="false" indent="0" shrinkToFit="false"/>
      <protection locked="true" hidden="false"/>
    </xf>
    <xf numFmtId="166" fontId="9" fillId="4" borderId="1" xfId="0" applyFont="true" applyBorder="true" applyAlignment="true" applyProtection="true">
      <alignment horizontal="general" vertical="bottom" textRotation="0" wrapText="false" indent="0" shrinkToFit="false"/>
      <protection locked="true" hidden="false"/>
    </xf>
    <xf numFmtId="167" fontId="9" fillId="4" borderId="1" xfId="0" applyFont="true" applyBorder="true" applyAlignment="true" applyProtection="true">
      <alignment horizontal="general" vertical="bottom" textRotation="0" wrapText="false" indent="0" shrinkToFit="false"/>
      <protection locked="true" hidden="false"/>
    </xf>
    <xf numFmtId="164" fontId="10" fillId="5" borderId="1" xfId="0" applyFont="true" applyBorder="true" applyAlignment="true" applyProtection="true">
      <alignment horizontal="general" vertical="bottom" textRotation="0" wrapText="false" indent="0" shrinkToFit="false"/>
      <protection locked="true" hidden="false"/>
    </xf>
    <xf numFmtId="165" fontId="10" fillId="5" borderId="1" xfId="0" applyFont="true" applyBorder="true" applyAlignment="true" applyProtection="true">
      <alignment horizontal="general" vertical="bottom" textRotation="0" wrapText="false" indent="0" shrinkToFit="false"/>
      <protection locked="true" hidden="false"/>
    </xf>
    <xf numFmtId="166" fontId="10" fillId="5" borderId="1" xfId="0" applyFont="true" applyBorder="true" applyAlignment="true" applyProtection="true">
      <alignment horizontal="general" vertical="bottom" textRotation="0" wrapText="false" indent="0" shrinkToFit="false"/>
      <protection locked="true" hidden="false"/>
    </xf>
    <xf numFmtId="167" fontId="10" fillId="5" borderId="1" xfId="0" applyFont="true" applyBorder="true" applyAlignment="true" applyProtection="true">
      <alignment horizontal="general" vertical="bottom" textRotation="0" wrapText="false" indent="0" shrinkToFit="false"/>
      <protection locked="true" hidden="false"/>
    </xf>
    <xf numFmtId="165" fontId="7"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8" fontId="10" fillId="5" borderId="1" xfId="0" applyFont="true" applyBorder="true" applyAlignment="true" applyProtection="true">
      <alignment horizontal="general" vertical="bottom" textRotation="0" wrapText="false" indent="0" shrinkToFit="false"/>
      <protection locked="true" hidden="false"/>
    </xf>
    <xf numFmtId="164" fontId="8" fillId="3" borderId="1" xfId="0" applyFont="true" applyBorder="true" applyAlignment="true" applyProtection="true">
      <alignment horizontal="general" vertical="bottom" textRotation="0" wrapText="false" indent="0" shrinkToFit="false"/>
      <protection locked="true" hidden="false"/>
    </xf>
    <xf numFmtId="169" fontId="7" fillId="0" borderId="1" xfId="0" applyFont="true" applyBorder="true" applyAlignment="true" applyProtection="true">
      <alignment horizontal="general" vertical="bottom" textRotation="0" wrapText="false" indent="0" shrinkToFit="false"/>
      <protection locked="true" hidden="false"/>
    </xf>
    <xf numFmtId="168" fontId="7" fillId="0" borderId="1" xfId="0" applyFont="true" applyBorder="tru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70" fontId="7"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8CBA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04"/>
  </cols>
  <sheetData>
    <row r="1" customFormat="false" ht="17.35" hidden="false" customHeight="false" outlineLevel="0" collapsed="false">
      <c r="A1" s="2" t="s">
        <v>0</v>
      </c>
    </row>
    <row r="2" customFormat="false" ht="15" hidden="false" customHeight="false" outlineLevel="0" collapsed="false">
      <c r="A2" s="3" t="s">
        <v>1</v>
      </c>
    </row>
    <row r="4" customFormat="false" ht="15.75" hidden="false" customHeight="true" outlineLevel="0" collapsed="false">
      <c r="A4" s="4" t="s">
        <v>2</v>
      </c>
      <c r="B4" s="5"/>
    </row>
    <row r="5" customFormat="false" ht="43.5" hidden="false" customHeight="true" outlineLevel="0" collapsed="false">
      <c r="A5" s="6" t="s">
        <v>3</v>
      </c>
      <c r="B5" s="7" t="s">
        <v>4</v>
      </c>
    </row>
    <row r="6" customFormat="false" ht="30" hidden="false" customHeight="true" outlineLevel="0" collapsed="false">
      <c r="A6" s="6" t="s">
        <v>5</v>
      </c>
      <c r="B6" s="7" t="s">
        <v>6</v>
      </c>
    </row>
    <row r="7" customFormat="false" ht="30" hidden="false" customHeight="true" outlineLevel="0" collapsed="false">
      <c r="A7" s="6" t="s">
        <v>7</v>
      </c>
      <c r="B7" s="7" t="s">
        <v>8</v>
      </c>
    </row>
    <row r="8" customFormat="false" ht="30" hidden="false" customHeight="true" outlineLevel="0" collapsed="false">
      <c r="A8" s="6" t="s">
        <v>9</v>
      </c>
      <c r="B8" s="7" t="s">
        <v>10</v>
      </c>
    </row>
    <row r="9" customFormat="false" ht="15.75" hidden="false" customHeight="true" outlineLevel="0" collapsed="false">
      <c r="A9" s="4" t="s">
        <v>11</v>
      </c>
      <c r="B9" s="5"/>
    </row>
    <row r="10" customFormat="false" ht="30" hidden="false" customHeight="true" outlineLevel="0" collapsed="false">
      <c r="A10" s="6" t="s">
        <v>12</v>
      </c>
      <c r="B10" s="7" t="s">
        <v>13</v>
      </c>
    </row>
    <row r="11" customFormat="false" ht="30" hidden="false" customHeight="true" outlineLevel="0" collapsed="false">
      <c r="A11" s="6" t="s">
        <v>14</v>
      </c>
      <c r="B11" s="7" t="s">
        <v>15</v>
      </c>
    </row>
    <row r="12" customFormat="false" ht="30" hidden="false" customHeight="true" outlineLevel="0" collapsed="false">
      <c r="A12" s="6" t="s">
        <v>16</v>
      </c>
      <c r="B12" s="7" t="s">
        <v>17</v>
      </c>
    </row>
    <row r="13" customFormat="false" ht="43.5" hidden="false" customHeight="true" outlineLevel="0" collapsed="false">
      <c r="A13" s="6" t="s">
        <v>18</v>
      </c>
      <c r="B13" s="7" t="s">
        <v>19</v>
      </c>
    </row>
    <row r="14" customFormat="false" ht="30" hidden="false" customHeight="true" outlineLevel="0" collapsed="false">
      <c r="A14" s="6" t="s">
        <v>20</v>
      </c>
      <c r="B14" s="7" t="s">
        <v>21</v>
      </c>
    </row>
    <row r="15" customFormat="false" ht="43.5" hidden="false" customHeight="true" outlineLevel="0" collapsed="false">
      <c r="A15" s="6" t="s">
        <v>22</v>
      </c>
      <c r="B15" s="7" t="s">
        <v>23</v>
      </c>
    </row>
    <row r="16" customFormat="false" ht="43.5" hidden="false" customHeight="true" outlineLevel="0" collapsed="false">
      <c r="A16" s="6" t="s">
        <v>24</v>
      </c>
      <c r="B16" s="7" t="s">
        <v>25</v>
      </c>
    </row>
    <row r="17" customFormat="false" ht="15.75" hidden="false" customHeight="true" outlineLevel="0" collapsed="false">
      <c r="A17" s="6" t="s">
        <v>26</v>
      </c>
      <c r="B17" s="7"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05"/>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24"/>
    <col collapsed="false" customWidth="true" hidden="false" outlineLevel="0" max="3" min="3" style="1" width="13"/>
    <col collapsed="false" customWidth="true" hidden="false" outlineLevel="0" max="4" min="4" style="1" width="10"/>
    <col collapsed="false" customWidth="true" hidden="false" outlineLevel="0" max="5" min="5" style="1" width="14"/>
    <col collapsed="false" customWidth="true" hidden="false" outlineLevel="0" max="6" min="6" style="1" width="15"/>
    <col collapsed="false" customWidth="true" hidden="false" outlineLevel="0" max="7" min="7" style="1" width="10"/>
    <col collapsed="false" customWidth="true" hidden="false" outlineLevel="0" max="8" min="8" style="1" width="14"/>
    <col collapsed="false" customWidth="true" hidden="false" outlineLevel="0" max="9" min="9" style="1" width="9"/>
    <col collapsed="false" customWidth="true" hidden="false" outlineLevel="0" max="10" min="10" style="1" width="14"/>
    <col collapsed="false" customWidth="true" hidden="false" outlineLevel="0" max="11" min="11" style="1" width="16"/>
    <col collapsed="false" customWidth="true" hidden="false" outlineLevel="0" max="12" min="12" style="1" width="14"/>
    <col collapsed="false" customWidth="true" hidden="false" outlineLevel="0" max="13" min="13" style="1" width="16"/>
  </cols>
  <sheetData>
    <row r="1" customFormat="false" ht="17.35" hidden="false" customHeight="false" outlineLevel="0" collapsed="false">
      <c r="A1" s="2" t="s">
        <v>28</v>
      </c>
    </row>
    <row r="2" customFormat="false" ht="15" hidden="false" customHeight="false" outlineLevel="0" collapsed="false">
      <c r="A2" s="3" t="s">
        <v>29</v>
      </c>
    </row>
    <row r="4" customFormat="false" ht="43.5" hidden="false" customHeight="true" outlineLevel="0" collapsed="false">
      <c r="A4" s="8" t="s">
        <v>30</v>
      </c>
      <c r="B4" s="8" t="s">
        <v>31</v>
      </c>
      <c r="C4" s="8" t="s">
        <v>32</v>
      </c>
      <c r="D4" s="8" t="s">
        <v>16</v>
      </c>
      <c r="E4" s="8" t="s">
        <v>12</v>
      </c>
      <c r="F4" s="8" t="s">
        <v>33</v>
      </c>
      <c r="G4" s="8" t="s">
        <v>34</v>
      </c>
      <c r="H4" s="8" t="s">
        <v>35</v>
      </c>
      <c r="I4" s="8" t="s">
        <v>36</v>
      </c>
      <c r="J4" s="8" t="s">
        <v>37</v>
      </c>
      <c r="K4" s="8" t="s">
        <v>38</v>
      </c>
      <c r="L4" s="8" t="s">
        <v>39</v>
      </c>
      <c r="M4" s="8" t="s">
        <v>40</v>
      </c>
    </row>
    <row r="5" customFormat="false" ht="15" hidden="false" customHeight="false" outlineLevel="0" collapsed="false">
      <c r="A5" s="9" t="s">
        <v>41</v>
      </c>
      <c r="B5" s="9" t="s">
        <v>42</v>
      </c>
      <c r="C5" s="10" t="n">
        <v>62000</v>
      </c>
      <c r="D5" s="11" t="n">
        <v>0.9</v>
      </c>
      <c r="E5" s="12" t="n">
        <v>46096</v>
      </c>
      <c r="F5" s="10" t="n">
        <v>32000</v>
      </c>
      <c r="G5" s="9" t="s">
        <v>43</v>
      </c>
      <c r="H5" s="9" t="s">
        <v>44</v>
      </c>
      <c r="I5" s="9" t="s">
        <v>44</v>
      </c>
      <c r="J5" s="9" t="s">
        <v>44</v>
      </c>
      <c r="K5" s="9" t="s">
        <v>44</v>
      </c>
      <c r="L5" s="9" t="s">
        <v>44</v>
      </c>
      <c r="M5" s="9" t="s">
        <v>44</v>
      </c>
    </row>
    <row r="6" customFormat="false" ht="15" hidden="false" customHeight="false" outlineLevel="0" collapsed="false">
      <c r="A6" s="13"/>
      <c r="B6" s="13"/>
      <c r="C6" s="14"/>
      <c r="D6" s="15"/>
      <c r="E6" s="16"/>
      <c r="F6" s="14"/>
      <c r="G6" s="13"/>
      <c r="H6" s="17" t="n">
        <f aca="false">IF(AND(ISNUMBER(C6),ISNUMBER(D6)),C6*D6,0)</f>
        <v>0</v>
      </c>
      <c r="I6" s="18" t="str">
        <f aca="false">IF(ISNUMBER(E6),ROUNDUP(MONTH(E6)/3,0),"")</f>
        <v/>
      </c>
      <c r="J6" s="17" t="n">
        <f aca="false">IF(AND(H6&gt;0,D6&gt;0.5,G6="Y"),MAX(0,H6-MIN(F6,H6)),0)</f>
        <v>0</v>
      </c>
      <c r="K6" s="17" t="n">
        <f aca="false">IF(OR(H6=0,I6=""),0,(H6-IF(D6&gt;0.5,MIN(F6,H6),0)-J6)*IF(B6="7-year (machinery, furniture)",IF(Summary!$C$12="Mid-quarter",INDEX(Limits!$C$14:$F$14,I6),Limits!$B$14),IF(Summary!$C$12="Mid-quarter",INDEX(Limits!$C$13:$F$13,I6),Limits!$B$13)))</f>
        <v>0</v>
      </c>
      <c r="L6" s="17" t="n">
        <f aca="false">IF(H6=0,0,IF(D6&gt;0.5,MIN(F6,H6),0)+J6+K6)</f>
        <v>0</v>
      </c>
      <c r="M6" s="17" t="n">
        <f aca="false">IF(OR(B6="Passenger car (6,000 lbs or less)"),MIN(L6,IF(G6="Y",Limits!$B$6,Limits!$B$7)*D6),L6)</f>
        <v>0</v>
      </c>
    </row>
    <row r="7" customFormat="false" ht="15" hidden="false" customHeight="false" outlineLevel="0" collapsed="false">
      <c r="A7" s="13"/>
      <c r="B7" s="13"/>
      <c r="C7" s="14"/>
      <c r="D7" s="15"/>
      <c r="E7" s="16"/>
      <c r="F7" s="14"/>
      <c r="G7" s="13"/>
      <c r="H7" s="17" t="n">
        <f aca="false">IF(AND(ISNUMBER(C7),ISNUMBER(D7)),C7*D7,0)</f>
        <v>0</v>
      </c>
      <c r="I7" s="18" t="str">
        <f aca="false">IF(ISNUMBER(E7),ROUNDUP(MONTH(E7)/3,0),"")</f>
        <v/>
      </c>
      <c r="J7" s="17" t="n">
        <f aca="false">IF(AND(H7&gt;0,D7&gt;0.5,G7="Y"),MAX(0,H7-MIN(F7,H7)),0)</f>
        <v>0</v>
      </c>
      <c r="K7" s="17" t="n">
        <f aca="false">IF(OR(H7=0,I7=""),0,(H7-IF(D7&gt;0.5,MIN(F7,H7),0)-J7)*IF(B7="7-year (machinery, furniture)",IF(Summary!$C$12="Mid-quarter",INDEX(Limits!$C$14:$F$14,I7),Limits!$B$14),IF(Summary!$C$12="Mid-quarter",INDEX(Limits!$C$13:$F$13,I7),Limits!$B$13)))</f>
        <v>0</v>
      </c>
      <c r="L7" s="17" t="n">
        <f aca="false">IF(H7=0,0,IF(D7&gt;0.5,MIN(F7,H7),0)+J7+K7)</f>
        <v>0</v>
      </c>
      <c r="M7" s="17" t="n">
        <f aca="false">IF(OR(B7="Passenger car (6,000 lbs or less)"),MIN(L7,IF(G7="Y",Limits!$B$6,Limits!$B$7)*D7),L7)</f>
        <v>0</v>
      </c>
    </row>
    <row r="8" customFormat="false" ht="15" hidden="false" customHeight="false" outlineLevel="0" collapsed="false">
      <c r="A8" s="13"/>
      <c r="B8" s="13"/>
      <c r="C8" s="14"/>
      <c r="D8" s="15"/>
      <c r="E8" s="16"/>
      <c r="F8" s="14"/>
      <c r="G8" s="13"/>
      <c r="H8" s="17" t="n">
        <f aca="false">IF(AND(ISNUMBER(C8),ISNUMBER(D8)),C8*D8,0)</f>
        <v>0</v>
      </c>
      <c r="I8" s="18" t="str">
        <f aca="false">IF(ISNUMBER(E8),ROUNDUP(MONTH(E8)/3,0),"")</f>
        <v/>
      </c>
      <c r="J8" s="17" t="n">
        <f aca="false">IF(AND(H8&gt;0,D8&gt;0.5,G8="Y"),MAX(0,H8-MIN(F8,H8)),0)</f>
        <v>0</v>
      </c>
      <c r="K8" s="17" t="n">
        <f aca="false">IF(OR(H8=0,I8=""),0,(H8-IF(D8&gt;0.5,MIN(F8,H8),0)-J8)*IF(B8="7-year (machinery, furniture)",IF(Summary!$C$12="Mid-quarter",INDEX(Limits!$C$14:$F$14,I8),Limits!$B$14),IF(Summary!$C$12="Mid-quarter",INDEX(Limits!$C$13:$F$13,I8),Limits!$B$13)))</f>
        <v>0</v>
      </c>
      <c r="L8" s="17" t="n">
        <f aca="false">IF(H8=0,0,IF(D8&gt;0.5,MIN(F8,H8),0)+J8+K8)</f>
        <v>0</v>
      </c>
      <c r="M8" s="17" t="n">
        <f aca="false">IF(OR(B8="Passenger car (6,000 lbs or less)"),MIN(L8,IF(G8="Y",Limits!$B$6,Limits!$B$7)*D8),L8)</f>
        <v>0</v>
      </c>
    </row>
    <row r="9" customFormat="false" ht="15" hidden="false" customHeight="false" outlineLevel="0" collapsed="false">
      <c r="A9" s="13"/>
      <c r="B9" s="13"/>
      <c r="C9" s="14"/>
      <c r="D9" s="15"/>
      <c r="E9" s="16"/>
      <c r="F9" s="14"/>
      <c r="G9" s="13"/>
      <c r="H9" s="17" t="n">
        <f aca="false">IF(AND(ISNUMBER(C9),ISNUMBER(D9)),C9*D9,0)</f>
        <v>0</v>
      </c>
      <c r="I9" s="18" t="str">
        <f aca="false">IF(ISNUMBER(E9),ROUNDUP(MONTH(E9)/3,0),"")</f>
        <v/>
      </c>
      <c r="J9" s="17" t="n">
        <f aca="false">IF(AND(H9&gt;0,D9&gt;0.5,G9="Y"),MAX(0,H9-MIN(F9,H9)),0)</f>
        <v>0</v>
      </c>
      <c r="K9" s="17" t="n">
        <f aca="false">IF(OR(H9=0,I9=""),0,(H9-IF(D9&gt;0.5,MIN(F9,H9),0)-J9)*IF(B9="7-year (machinery, furniture)",IF(Summary!$C$12="Mid-quarter",INDEX(Limits!$C$14:$F$14,I9),Limits!$B$14),IF(Summary!$C$12="Mid-quarter",INDEX(Limits!$C$13:$F$13,I9),Limits!$B$13)))</f>
        <v>0</v>
      </c>
      <c r="L9" s="17" t="n">
        <f aca="false">IF(H9=0,0,IF(D9&gt;0.5,MIN(F9,H9),0)+J9+K9)</f>
        <v>0</v>
      </c>
      <c r="M9" s="17" t="n">
        <f aca="false">IF(OR(B9="Passenger car (6,000 lbs or less)"),MIN(L9,IF(G9="Y",Limits!$B$6,Limits!$B$7)*D9),L9)</f>
        <v>0</v>
      </c>
    </row>
    <row r="10" customFormat="false" ht="15" hidden="false" customHeight="false" outlineLevel="0" collapsed="false">
      <c r="A10" s="13"/>
      <c r="B10" s="13"/>
      <c r="C10" s="14"/>
      <c r="D10" s="15"/>
      <c r="E10" s="16"/>
      <c r="F10" s="14"/>
      <c r="G10" s="13"/>
      <c r="H10" s="17" t="n">
        <f aca="false">IF(AND(ISNUMBER(C10),ISNUMBER(D10)),C10*D10,0)</f>
        <v>0</v>
      </c>
      <c r="I10" s="18" t="str">
        <f aca="false">IF(ISNUMBER(E10),ROUNDUP(MONTH(E10)/3,0),"")</f>
        <v/>
      </c>
      <c r="J10" s="17" t="n">
        <f aca="false">IF(AND(H10&gt;0,D10&gt;0.5,G10="Y"),MAX(0,H10-MIN(F10,H10)),0)</f>
        <v>0</v>
      </c>
      <c r="K10" s="17" t="n">
        <f aca="false">IF(OR(H10=0,I10=""),0,(H10-IF(D10&gt;0.5,MIN(F10,H10),0)-J10)*IF(B10="7-year (machinery, furniture)",IF(Summary!$C$12="Mid-quarter",INDEX(Limits!$C$14:$F$14,I10),Limits!$B$14),IF(Summary!$C$12="Mid-quarter",INDEX(Limits!$C$13:$F$13,I10),Limits!$B$13)))</f>
        <v>0</v>
      </c>
      <c r="L10" s="17" t="n">
        <f aca="false">IF(H10=0,0,IF(D10&gt;0.5,MIN(F10,H10),0)+J10+K10)</f>
        <v>0</v>
      </c>
      <c r="M10" s="17" t="n">
        <f aca="false">IF(OR(B10="Passenger car (6,000 lbs or less)"),MIN(L10,IF(G10="Y",Limits!$B$6,Limits!$B$7)*D10),L10)</f>
        <v>0</v>
      </c>
    </row>
    <row r="11" customFormat="false" ht="15" hidden="false" customHeight="false" outlineLevel="0" collapsed="false">
      <c r="A11" s="13"/>
      <c r="B11" s="13"/>
      <c r="C11" s="14"/>
      <c r="D11" s="15"/>
      <c r="E11" s="16"/>
      <c r="F11" s="14"/>
      <c r="G11" s="13"/>
      <c r="H11" s="17" t="n">
        <f aca="false">IF(AND(ISNUMBER(C11),ISNUMBER(D11)),C11*D11,0)</f>
        <v>0</v>
      </c>
      <c r="I11" s="18" t="str">
        <f aca="false">IF(ISNUMBER(E11),ROUNDUP(MONTH(E11)/3,0),"")</f>
        <v/>
      </c>
      <c r="J11" s="17" t="n">
        <f aca="false">IF(AND(H11&gt;0,D11&gt;0.5,G11="Y"),MAX(0,H11-MIN(F11,H11)),0)</f>
        <v>0</v>
      </c>
      <c r="K11" s="17" t="n">
        <f aca="false">IF(OR(H11=0,I11=""),0,(H11-IF(D11&gt;0.5,MIN(F11,H11),0)-J11)*IF(B11="7-year (machinery, furniture)",IF(Summary!$C$12="Mid-quarter",INDEX(Limits!$C$14:$F$14,I11),Limits!$B$14),IF(Summary!$C$12="Mid-quarter",INDEX(Limits!$C$13:$F$13,I11),Limits!$B$13)))</f>
        <v>0</v>
      </c>
      <c r="L11" s="17" t="n">
        <f aca="false">IF(H11=0,0,IF(D11&gt;0.5,MIN(F11,H11),0)+J11+K11)</f>
        <v>0</v>
      </c>
      <c r="M11" s="17" t="n">
        <f aca="false">IF(OR(B11="Passenger car (6,000 lbs or less)"),MIN(L11,IF(G11="Y",Limits!$B$6,Limits!$B$7)*D11),L11)</f>
        <v>0</v>
      </c>
    </row>
    <row r="12" customFormat="false" ht="15" hidden="false" customHeight="false" outlineLevel="0" collapsed="false">
      <c r="A12" s="13"/>
      <c r="B12" s="13"/>
      <c r="C12" s="14"/>
      <c r="D12" s="15"/>
      <c r="E12" s="16"/>
      <c r="F12" s="14"/>
      <c r="G12" s="13"/>
      <c r="H12" s="17" t="n">
        <f aca="false">IF(AND(ISNUMBER(C12),ISNUMBER(D12)),C12*D12,0)</f>
        <v>0</v>
      </c>
      <c r="I12" s="18" t="str">
        <f aca="false">IF(ISNUMBER(E12),ROUNDUP(MONTH(E12)/3,0),"")</f>
        <v/>
      </c>
      <c r="J12" s="17" t="n">
        <f aca="false">IF(AND(H12&gt;0,D12&gt;0.5,G12="Y"),MAX(0,H12-MIN(F12,H12)),0)</f>
        <v>0</v>
      </c>
      <c r="K12" s="17" t="n">
        <f aca="false">IF(OR(H12=0,I12=""),0,(H12-IF(D12&gt;0.5,MIN(F12,H12),0)-J12)*IF(B12="7-year (machinery, furniture)",IF(Summary!$C$12="Mid-quarter",INDEX(Limits!$C$14:$F$14,I12),Limits!$B$14),IF(Summary!$C$12="Mid-quarter",INDEX(Limits!$C$13:$F$13,I12),Limits!$B$13)))</f>
        <v>0</v>
      </c>
      <c r="L12" s="17" t="n">
        <f aca="false">IF(H12=0,0,IF(D12&gt;0.5,MIN(F12,H12),0)+J12+K12)</f>
        <v>0</v>
      </c>
      <c r="M12" s="17" t="n">
        <f aca="false">IF(OR(B12="Passenger car (6,000 lbs or less)"),MIN(L12,IF(G12="Y",Limits!$B$6,Limits!$B$7)*D12),L12)</f>
        <v>0</v>
      </c>
    </row>
    <row r="13" customFormat="false" ht="15" hidden="false" customHeight="false" outlineLevel="0" collapsed="false">
      <c r="A13" s="13"/>
      <c r="B13" s="13"/>
      <c r="C13" s="14"/>
      <c r="D13" s="15"/>
      <c r="E13" s="16"/>
      <c r="F13" s="14"/>
      <c r="G13" s="13"/>
      <c r="H13" s="17" t="n">
        <f aca="false">IF(AND(ISNUMBER(C13),ISNUMBER(D13)),C13*D13,0)</f>
        <v>0</v>
      </c>
      <c r="I13" s="18" t="str">
        <f aca="false">IF(ISNUMBER(E13),ROUNDUP(MONTH(E13)/3,0),"")</f>
        <v/>
      </c>
      <c r="J13" s="17" t="n">
        <f aca="false">IF(AND(H13&gt;0,D13&gt;0.5,G13="Y"),MAX(0,H13-MIN(F13,H13)),0)</f>
        <v>0</v>
      </c>
      <c r="K13" s="17" t="n">
        <f aca="false">IF(OR(H13=0,I13=""),0,(H13-IF(D13&gt;0.5,MIN(F13,H13),0)-J13)*IF(B13="7-year (machinery, furniture)",IF(Summary!$C$12="Mid-quarter",INDEX(Limits!$C$14:$F$14,I13),Limits!$B$14),IF(Summary!$C$12="Mid-quarter",INDEX(Limits!$C$13:$F$13,I13),Limits!$B$13)))</f>
        <v>0</v>
      </c>
      <c r="L13" s="17" t="n">
        <f aca="false">IF(H13=0,0,IF(D13&gt;0.5,MIN(F13,H13),0)+J13+K13)</f>
        <v>0</v>
      </c>
      <c r="M13" s="17" t="n">
        <f aca="false">IF(OR(B13="Passenger car (6,000 lbs or less)"),MIN(L13,IF(G13="Y",Limits!$B$6,Limits!$B$7)*D13),L13)</f>
        <v>0</v>
      </c>
    </row>
    <row r="14" customFormat="false" ht="15" hidden="false" customHeight="false" outlineLevel="0" collapsed="false">
      <c r="A14" s="13"/>
      <c r="B14" s="13"/>
      <c r="C14" s="14"/>
      <c r="D14" s="15"/>
      <c r="E14" s="16"/>
      <c r="F14" s="14"/>
      <c r="G14" s="13"/>
      <c r="H14" s="17" t="n">
        <f aca="false">IF(AND(ISNUMBER(C14),ISNUMBER(D14)),C14*D14,0)</f>
        <v>0</v>
      </c>
      <c r="I14" s="18" t="str">
        <f aca="false">IF(ISNUMBER(E14),ROUNDUP(MONTH(E14)/3,0),"")</f>
        <v/>
      </c>
      <c r="J14" s="17" t="n">
        <f aca="false">IF(AND(H14&gt;0,D14&gt;0.5,G14="Y"),MAX(0,H14-MIN(F14,H14)),0)</f>
        <v>0</v>
      </c>
      <c r="K14" s="17" t="n">
        <f aca="false">IF(OR(H14=0,I14=""),0,(H14-IF(D14&gt;0.5,MIN(F14,H14),0)-J14)*IF(B14="7-year (machinery, furniture)",IF(Summary!$C$12="Mid-quarter",INDEX(Limits!$C$14:$F$14,I14),Limits!$B$14),IF(Summary!$C$12="Mid-quarter",INDEX(Limits!$C$13:$F$13,I14),Limits!$B$13)))</f>
        <v>0</v>
      </c>
      <c r="L14" s="17" t="n">
        <f aca="false">IF(H14=0,0,IF(D14&gt;0.5,MIN(F14,H14),0)+J14+K14)</f>
        <v>0</v>
      </c>
      <c r="M14" s="17" t="n">
        <f aca="false">IF(OR(B14="Passenger car (6,000 lbs or less)"),MIN(L14,IF(G14="Y",Limits!$B$6,Limits!$B$7)*D14),L14)</f>
        <v>0</v>
      </c>
    </row>
    <row r="15" customFormat="false" ht="15" hidden="false" customHeight="false" outlineLevel="0" collapsed="false">
      <c r="A15" s="13"/>
      <c r="B15" s="13"/>
      <c r="C15" s="14"/>
      <c r="D15" s="15"/>
      <c r="E15" s="16"/>
      <c r="F15" s="14"/>
      <c r="G15" s="13"/>
      <c r="H15" s="17" t="n">
        <f aca="false">IF(AND(ISNUMBER(C15),ISNUMBER(D15)),C15*D15,0)</f>
        <v>0</v>
      </c>
      <c r="I15" s="18" t="str">
        <f aca="false">IF(ISNUMBER(E15),ROUNDUP(MONTH(E15)/3,0),"")</f>
        <v/>
      </c>
      <c r="J15" s="17" t="n">
        <f aca="false">IF(AND(H15&gt;0,D15&gt;0.5,G15="Y"),MAX(0,H15-MIN(F15,H15)),0)</f>
        <v>0</v>
      </c>
      <c r="K15" s="17" t="n">
        <f aca="false">IF(OR(H15=0,I15=""),0,(H15-IF(D15&gt;0.5,MIN(F15,H15),0)-J15)*IF(B15="7-year (machinery, furniture)",IF(Summary!$C$12="Mid-quarter",INDEX(Limits!$C$14:$F$14,I15),Limits!$B$14),IF(Summary!$C$12="Mid-quarter",INDEX(Limits!$C$13:$F$13,I15),Limits!$B$13)))</f>
        <v>0</v>
      </c>
      <c r="L15" s="17" t="n">
        <f aca="false">IF(H15=0,0,IF(D15&gt;0.5,MIN(F15,H15),0)+J15+K15)</f>
        <v>0</v>
      </c>
      <c r="M15" s="17" t="n">
        <f aca="false">IF(OR(B15="Passenger car (6,000 lbs or less)"),MIN(L15,IF(G15="Y",Limits!$B$6,Limits!$B$7)*D15),L15)</f>
        <v>0</v>
      </c>
    </row>
    <row r="16" customFormat="false" ht="15" hidden="false" customHeight="false" outlineLevel="0" collapsed="false">
      <c r="A16" s="13"/>
      <c r="B16" s="13"/>
      <c r="C16" s="14"/>
      <c r="D16" s="15"/>
      <c r="E16" s="16"/>
      <c r="F16" s="14"/>
      <c r="G16" s="13"/>
      <c r="H16" s="17" t="n">
        <f aca="false">IF(AND(ISNUMBER(C16),ISNUMBER(D16)),C16*D16,0)</f>
        <v>0</v>
      </c>
      <c r="I16" s="18" t="str">
        <f aca="false">IF(ISNUMBER(E16),ROUNDUP(MONTH(E16)/3,0),"")</f>
        <v/>
      </c>
      <c r="J16" s="17" t="n">
        <f aca="false">IF(AND(H16&gt;0,D16&gt;0.5,G16="Y"),MAX(0,H16-MIN(F16,H16)),0)</f>
        <v>0</v>
      </c>
      <c r="K16" s="17" t="n">
        <f aca="false">IF(OR(H16=0,I16=""),0,(H16-IF(D16&gt;0.5,MIN(F16,H16),0)-J16)*IF(B16="7-year (machinery, furniture)",IF(Summary!$C$12="Mid-quarter",INDEX(Limits!$C$14:$F$14,I16),Limits!$B$14),IF(Summary!$C$12="Mid-quarter",INDEX(Limits!$C$13:$F$13,I16),Limits!$B$13)))</f>
        <v>0</v>
      </c>
      <c r="L16" s="17" t="n">
        <f aca="false">IF(H16=0,0,IF(D16&gt;0.5,MIN(F16,H16),0)+J16+K16)</f>
        <v>0</v>
      </c>
      <c r="M16" s="17" t="n">
        <f aca="false">IF(OR(B16="Passenger car (6,000 lbs or less)"),MIN(L16,IF(G16="Y",Limits!$B$6,Limits!$B$7)*D16),L16)</f>
        <v>0</v>
      </c>
    </row>
    <row r="17" customFormat="false" ht="15" hidden="false" customHeight="false" outlineLevel="0" collapsed="false">
      <c r="A17" s="13"/>
      <c r="B17" s="13"/>
      <c r="C17" s="14"/>
      <c r="D17" s="15"/>
      <c r="E17" s="16"/>
      <c r="F17" s="14"/>
      <c r="G17" s="13"/>
      <c r="H17" s="17" t="n">
        <f aca="false">IF(AND(ISNUMBER(C17),ISNUMBER(D17)),C17*D17,0)</f>
        <v>0</v>
      </c>
      <c r="I17" s="18" t="str">
        <f aca="false">IF(ISNUMBER(E17),ROUNDUP(MONTH(E17)/3,0),"")</f>
        <v/>
      </c>
      <c r="J17" s="17" t="n">
        <f aca="false">IF(AND(H17&gt;0,D17&gt;0.5,G17="Y"),MAX(0,H17-MIN(F17,H17)),0)</f>
        <v>0</v>
      </c>
      <c r="K17" s="17" t="n">
        <f aca="false">IF(OR(H17=0,I17=""),0,(H17-IF(D17&gt;0.5,MIN(F17,H17),0)-J17)*IF(B17="7-year (machinery, furniture)",IF(Summary!$C$12="Mid-quarter",INDEX(Limits!$C$14:$F$14,I17),Limits!$B$14),IF(Summary!$C$12="Mid-quarter",INDEX(Limits!$C$13:$F$13,I17),Limits!$B$13)))</f>
        <v>0</v>
      </c>
      <c r="L17" s="17" t="n">
        <f aca="false">IF(H17=0,0,IF(D17&gt;0.5,MIN(F17,H17),0)+J17+K17)</f>
        <v>0</v>
      </c>
      <c r="M17" s="17" t="n">
        <f aca="false">IF(OR(B17="Passenger car (6,000 lbs or less)"),MIN(L17,IF(G17="Y",Limits!$B$6,Limits!$B$7)*D17),L17)</f>
        <v>0</v>
      </c>
    </row>
    <row r="18" customFormat="false" ht="15" hidden="false" customHeight="false" outlineLevel="0" collapsed="false">
      <c r="A18" s="13"/>
      <c r="B18" s="13"/>
      <c r="C18" s="14"/>
      <c r="D18" s="15"/>
      <c r="E18" s="16"/>
      <c r="F18" s="14"/>
      <c r="G18" s="13"/>
      <c r="H18" s="17" t="n">
        <f aca="false">IF(AND(ISNUMBER(C18),ISNUMBER(D18)),C18*D18,0)</f>
        <v>0</v>
      </c>
      <c r="I18" s="18" t="str">
        <f aca="false">IF(ISNUMBER(E18),ROUNDUP(MONTH(E18)/3,0),"")</f>
        <v/>
      </c>
      <c r="J18" s="17" t="n">
        <f aca="false">IF(AND(H18&gt;0,D18&gt;0.5,G18="Y"),MAX(0,H18-MIN(F18,H18)),0)</f>
        <v>0</v>
      </c>
      <c r="K18" s="17" t="n">
        <f aca="false">IF(OR(H18=0,I18=""),0,(H18-IF(D18&gt;0.5,MIN(F18,H18),0)-J18)*IF(B18="7-year (machinery, furniture)",IF(Summary!$C$12="Mid-quarter",INDEX(Limits!$C$14:$F$14,I18),Limits!$B$14),IF(Summary!$C$12="Mid-quarter",INDEX(Limits!$C$13:$F$13,I18),Limits!$B$13)))</f>
        <v>0</v>
      </c>
      <c r="L18" s="17" t="n">
        <f aca="false">IF(H18=0,0,IF(D18&gt;0.5,MIN(F18,H18),0)+J18+K18)</f>
        <v>0</v>
      </c>
      <c r="M18" s="17" t="n">
        <f aca="false">IF(OR(B18="Passenger car (6,000 lbs or less)"),MIN(L18,IF(G18="Y",Limits!$B$6,Limits!$B$7)*D18),L18)</f>
        <v>0</v>
      </c>
    </row>
    <row r="19" customFormat="false" ht="15" hidden="false" customHeight="false" outlineLevel="0" collapsed="false">
      <c r="A19" s="13"/>
      <c r="B19" s="13"/>
      <c r="C19" s="14"/>
      <c r="D19" s="15"/>
      <c r="E19" s="16"/>
      <c r="F19" s="14"/>
      <c r="G19" s="13"/>
      <c r="H19" s="17" t="n">
        <f aca="false">IF(AND(ISNUMBER(C19),ISNUMBER(D19)),C19*D19,0)</f>
        <v>0</v>
      </c>
      <c r="I19" s="18" t="str">
        <f aca="false">IF(ISNUMBER(E19),ROUNDUP(MONTH(E19)/3,0),"")</f>
        <v/>
      </c>
      <c r="J19" s="17" t="n">
        <f aca="false">IF(AND(H19&gt;0,D19&gt;0.5,G19="Y"),MAX(0,H19-MIN(F19,H19)),0)</f>
        <v>0</v>
      </c>
      <c r="K19" s="17" t="n">
        <f aca="false">IF(OR(H19=0,I19=""),0,(H19-IF(D19&gt;0.5,MIN(F19,H19),0)-J19)*IF(B19="7-year (machinery, furniture)",IF(Summary!$C$12="Mid-quarter",INDEX(Limits!$C$14:$F$14,I19),Limits!$B$14),IF(Summary!$C$12="Mid-quarter",INDEX(Limits!$C$13:$F$13,I19),Limits!$B$13)))</f>
        <v>0</v>
      </c>
      <c r="L19" s="17" t="n">
        <f aca="false">IF(H19=0,0,IF(D19&gt;0.5,MIN(F19,H19),0)+J19+K19)</f>
        <v>0</v>
      </c>
      <c r="M19" s="17" t="n">
        <f aca="false">IF(OR(B19="Passenger car (6,000 lbs or less)"),MIN(L19,IF(G19="Y",Limits!$B$6,Limits!$B$7)*D19),L19)</f>
        <v>0</v>
      </c>
    </row>
    <row r="20" customFormat="false" ht="15" hidden="false" customHeight="false" outlineLevel="0" collapsed="false">
      <c r="A20" s="13"/>
      <c r="B20" s="13"/>
      <c r="C20" s="14"/>
      <c r="D20" s="15"/>
      <c r="E20" s="16"/>
      <c r="F20" s="14"/>
      <c r="G20" s="13"/>
      <c r="H20" s="17" t="n">
        <f aca="false">IF(AND(ISNUMBER(C20),ISNUMBER(D20)),C20*D20,0)</f>
        <v>0</v>
      </c>
      <c r="I20" s="18" t="str">
        <f aca="false">IF(ISNUMBER(E20),ROUNDUP(MONTH(E20)/3,0),"")</f>
        <v/>
      </c>
      <c r="J20" s="17" t="n">
        <f aca="false">IF(AND(H20&gt;0,D20&gt;0.5,G20="Y"),MAX(0,H20-MIN(F20,H20)),0)</f>
        <v>0</v>
      </c>
      <c r="K20" s="17" t="n">
        <f aca="false">IF(OR(H20=0,I20=""),0,(H20-IF(D20&gt;0.5,MIN(F20,H20),0)-J20)*IF(B20="7-year (machinery, furniture)",IF(Summary!$C$12="Mid-quarter",INDEX(Limits!$C$14:$F$14,I20),Limits!$B$14),IF(Summary!$C$12="Mid-quarter",INDEX(Limits!$C$13:$F$13,I20),Limits!$B$13)))</f>
        <v>0</v>
      </c>
      <c r="L20" s="17" t="n">
        <f aca="false">IF(H20=0,0,IF(D20&gt;0.5,MIN(F20,H20),0)+J20+K20)</f>
        <v>0</v>
      </c>
      <c r="M20" s="17" t="n">
        <f aca="false">IF(OR(B20="Passenger car (6,000 lbs or less)"),MIN(L20,IF(G20="Y",Limits!$B$6,Limits!$B$7)*D20),L20)</f>
        <v>0</v>
      </c>
    </row>
    <row r="21" customFormat="false" ht="15" hidden="false" customHeight="false" outlineLevel="0" collapsed="false">
      <c r="A21" s="13"/>
      <c r="B21" s="13"/>
      <c r="C21" s="14"/>
      <c r="D21" s="15"/>
      <c r="E21" s="16"/>
      <c r="F21" s="14"/>
      <c r="G21" s="13"/>
      <c r="H21" s="17" t="n">
        <f aca="false">IF(AND(ISNUMBER(C21),ISNUMBER(D21)),C21*D21,0)</f>
        <v>0</v>
      </c>
      <c r="I21" s="18" t="str">
        <f aca="false">IF(ISNUMBER(E21),ROUNDUP(MONTH(E21)/3,0),"")</f>
        <v/>
      </c>
      <c r="J21" s="17" t="n">
        <f aca="false">IF(AND(H21&gt;0,D21&gt;0.5,G21="Y"),MAX(0,H21-MIN(F21,H21)),0)</f>
        <v>0</v>
      </c>
      <c r="K21" s="17" t="n">
        <f aca="false">IF(OR(H21=0,I21=""),0,(H21-IF(D21&gt;0.5,MIN(F21,H21),0)-J21)*IF(B21="7-year (machinery, furniture)",IF(Summary!$C$12="Mid-quarter",INDEX(Limits!$C$14:$F$14,I21),Limits!$B$14),IF(Summary!$C$12="Mid-quarter",INDEX(Limits!$C$13:$F$13,I21),Limits!$B$13)))</f>
        <v>0</v>
      </c>
      <c r="L21" s="17" t="n">
        <f aca="false">IF(H21=0,0,IF(D21&gt;0.5,MIN(F21,H21),0)+J21+K21)</f>
        <v>0</v>
      </c>
      <c r="M21" s="17" t="n">
        <f aca="false">IF(OR(B21="Passenger car (6,000 lbs or less)"),MIN(L21,IF(G21="Y",Limits!$B$6,Limits!$B$7)*D21),L21)</f>
        <v>0</v>
      </c>
    </row>
    <row r="22" customFormat="false" ht="15" hidden="false" customHeight="false" outlineLevel="0" collapsed="false">
      <c r="A22" s="13"/>
      <c r="B22" s="13"/>
      <c r="C22" s="14"/>
      <c r="D22" s="15"/>
      <c r="E22" s="16"/>
      <c r="F22" s="14"/>
      <c r="G22" s="13"/>
      <c r="H22" s="17" t="n">
        <f aca="false">IF(AND(ISNUMBER(C22),ISNUMBER(D22)),C22*D22,0)</f>
        <v>0</v>
      </c>
      <c r="I22" s="18" t="str">
        <f aca="false">IF(ISNUMBER(E22),ROUNDUP(MONTH(E22)/3,0),"")</f>
        <v/>
      </c>
      <c r="J22" s="17" t="n">
        <f aca="false">IF(AND(H22&gt;0,D22&gt;0.5,G22="Y"),MAX(0,H22-MIN(F22,H22)),0)</f>
        <v>0</v>
      </c>
      <c r="K22" s="17" t="n">
        <f aca="false">IF(OR(H22=0,I22=""),0,(H22-IF(D22&gt;0.5,MIN(F22,H22),0)-J22)*IF(B22="7-year (machinery, furniture)",IF(Summary!$C$12="Mid-quarter",INDEX(Limits!$C$14:$F$14,I22),Limits!$B$14),IF(Summary!$C$12="Mid-quarter",INDEX(Limits!$C$13:$F$13,I22),Limits!$B$13)))</f>
        <v>0</v>
      </c>
      <c r="L22" s="17" t="n">
        <f aca="false">IF(H22=0,0,IF(D22&gt;0.5,MIN(F22,H22),0)+J22+K22)</f>
        <v>0</v>
      </c>
      <c r="M22" s="17" t="n">
        <f aca="false">IF(OR(B22="Passenger car (6,000 lbs or less)"),MIN(L22,IF(G22="Y",Limits!$B$6,Limits!$B$7)*D22),L22)</f>
        <v>0</v>
      </c>
    </row>
    <row r="23" customFormat="false" ht="15" hidden="false" customHeight="false" outlineLevel="0" collapsed="false">
      <c r="A23" s="13"/>
      <c r="B23" s="13"/>
      <c r="C23" s="14"/>
      <c r="D23" s="15"/>
      <c r="E23" s="16"/>
      <c r="F23" s="14"/>
      <c r="G23" s="13"/>
      <c r="H23" s="17" t="n">
        <f aca="false">IF(AND(ISNUMBER(C23),ISNUMBER(D23)),C23*D23,0)</f>
        <v>0</v>
      </c>
      <c r="I23" s="18" t="str">
        <f aca="false">IF(ISNUMBER(E23),ROUNDUP(MONTH(E23)/3,0),"")</f>
        <v/>
      </c>
      <c r="J23" s="17" t="n">
        <f aca="false">IF(AND(H23&gt;0,D23&gt;0.5,G23="Y"),MAX(0,H23-MIN(F23,H23)),0)</f>
        <v>0</v>
      </c>
      <c r="K23" s="17" t="n">
        <f aca="false">IF(OR(H23=0,I23=""),0,(H23-IF(D23&gt;0.5,MIN(F23,H23),0)-J23)*IF(B23="7-year (machinery, furniture)",IF(Summary!$C$12="Mid-quarter",INDEX(Limits!$C$14:$F$14,I23),Limits!$B$14),IF(Summary!$C$12="Mid-quarter",INDEX(Limits!$C$13:$F$13,I23),Limits!$B$13)))</f>
        <v>0</v>
      </c>
      <c r="L23" s="17" t="n">
        <f aca="false">IF(H23=0,0,IF(D23&gt;0.5,MIN(F23,H23),0)+J23+K23)</f>
        <v>0</v>
      </c>
      <c r="M23" s="17" t="n">
        <f aca="false">IF(OR(B23="Passenger car (6,000 lbs or less)"),MIN(L23,IF(G23="Y",Limits!$B$6,Limits!$B$7)*D23),L23)</f>
        <v>0</v>
      </c>
    </row>
    <row r="24" customFormat="false" ht="15" hidden="false" customHeight="false" outlineLevel="0" collapsed="false">
      <c r="A24" s="13"/>
      <c r="B24" s="13"/>
      <c r="C24" s="14"/>
      <c r="D24" s="15"/>
      <c r="E24" s="16"/>
      <c r="F24" s="14"/>
      <c r="G24" s="13"/>
      <c r="H24" s="17" t="n">
        <f aca="false">IF(AND(ISNUMBER(C24),ISNUMBER(D24)),C24*D24,0)</f>
        <v>0</v>
      </c>
      <c r="I24" s="18" t="str">
        <f aca="false">IF(ISNUMBER(E24),ROUNDUP(MONTH(E24)/3,0),"")</f>
        <v/>
      </c>
      <c r="J24" s="17" t="n">
        <f aca="false">IF(AND(H24&gt;0,D24&gt;0.5,G24="Y"),MAX(0,H24-MIN(F24,H24)),0)</f>
        <v>0</v>
      </c>
      <c r="K24" s="17" t="n">
        <f aca="false">IF(OR(H24=0,I24=""),0,(H24-IF(D24&gt;0.5,MIN(F24,H24),0)-J24)*IF(B24="7-year (machinery, furniture)",IF(Summary!$C$12="Mid-quarter",INDEX(Limits!$C$14:$F$14,I24),Limits!$B$14),IF(Summary!$C$12="Mid-quarter",INDEX(Limits!$C$13:$F$13,I24),Limits!$B$13)))</f>
        <v>0</v>
      </c>
      <c r="L24" s="17" t="n">
        <f aca="false">IF(H24=0,0,IF(D24&gt;0.5,MIN(F24,H24),0)+J24+K24)</f>
        <v>0</v>
      </c>
      <c r="M24" s="17" t="n">
        <f aca="false">IF(OR(B24="Passenger car (6,000 lbs or less)"),MIN(L24,IF(G24="Y",Limits!$B$6,Limits!$B$7)*D24),L24)</f>
        <v>0</v>
      </c>
    </row>
    <row r="25" customFormat="false" ht="15" hidden="false" customHeight="false" outlineLevel="0" collapsed="false">
      <c r="A25" s="13"/>
      <c r="B25" s="13"/>
      <c r="C25" s="14"/>
      <c r="D25" s="15"/>
      <c r="E25" s="16"/>
      <c r="F25" s="14"/>
      <c r="G25" s="13"/>
      <c r="H25" s="17" t="n">
        <f aca="false">IF(AND(ISNUMBER(C25),ISNUMBER(D25)),C25*D25,0)</f>
        <v>0</v>
      </c>
      <c r="I25" s="18" t="str">
        <f aca="false">IF(ISNUMBER(E25),ROUNDUP(MONTH(E25)/3,0),"")</f>
        <v/>
      </c>
      <c r="J25" s="17" t="n">
        <f aca="false">IF(AND(H25&gt;0,D25&gt;0.5,G25="Y"),MAX(0,H25-MIN(F25,H25)),0)</f>
        <v>0</v>
      </c>
      <c r="K25" s="17" t="n">
        <f aca="false">IF(OR(H25=0,I25=""),0,(H25-IF(D25&gt;0.5,MIN(F25,H25),0)-J25)*IF(B25="7-year (machinery, furniture)",IF(Summary!$C$12="Mid-quarter",INDEX(Limits!$C$14:$F$14,I25),Limits!$B$14),IF(Summary!$C$12="Mid-quarter",INDEX(Limits!$C$13:$F$13,I25),Limits!$B$13)))</f>
        <v>0</v>
      </c>
      <c r="L25" s="17" t="n">
        <f aca="false">IF(H25=0,0,IF(D25&gt;0.5,MIN(F25,H25),0)+J25+K25)</f>
        <v>0</v>
      </c>
      <c r="M25" s="17" t="n">
        <f aca="false">IF(OR(B25="Passenger car (6,000 lbs or less)"),MIN(L25,IF(G25="Y",Limits!$B$6,Limits!$B$7)*D25),L25)</f>
        <v>0</v>
      </c>
    </row>
    <row r="26" customFormat="false" ht="15" hidden="false" customHeight="false" outlineLevel="0" collapsed="false">
      <c r="A26" s="13"/>
      <c r="B26" s="13"/>
      <c r="C26" s="14"/>
      <c r="D26" s="15"/>
      <c r="E26" s="16"/>
      <c r="F26" s="14"/>
      <c r="G26" s="13"/>
      <c r="H26" s="17" t="n">
        <f aca="false">IF(AND(ISNUMBER(C26),ISNUMBER(D26)),C26*D26,0)</f>
        <v>0</v>
      </c>
      <c r="I26" s="18" t="str">
        <f aca="false">IF(ISNUMBER(E26),ROUNDUP(MONTH(E26)/3,0),"")</f>
        <v/>
      </c>
      <c r="J26" s="17" t="n">
        <f aca="false">IF(AND(H26&gt;0,D26&gt;0.5,G26="Y"),MAX(0,H26-MIN(F26,H26)),0)</f>
        <v>0</v>
      </c>
      <c r="K26" s="17" t="n">
        <f aca="false">IF(OR(H26=0,I26=""),0,(H26-IF(D26&gt;0.5,MIN(F26,H26),0)-J26)*IF(B26="7-year (machinery, furniture)",IF(Summary!$C$12="Mid-quarter",INDEX(Limits!$C$14:$F$14,I26),Limits!$B$14),IF(Summary!$C$12="Mid-quarter",INDEX(Limits!$C$13:$F$13,I26),Limits!$B$13)))</f>
        <v>0</v>
      </c>
      <c r="L26" s="17" t="n">
        <f aca="false">IF(H26=0,0,IF(D26&gt;0.5,MIN(F26,H26),0)+J26+K26)</f>
        <v>0</v>
      </c>
      <c r="M26" s="17" t="n">
        <f aca="false">IF(OR(B26="Passenger car (6,000 lbs or less)"),MIN(L26,IF(G26="Y",Limits!$B$6,Limits!$B$7)*D26),L26)</f>
        <v>0</v>
      </c>
    </row>
    <row r="27" customFormat="false" ht="15" hidden="false" customHeight="false" outlineLevel="0" collapsed="false">
      <c r="A27" s="13"/>
      <c r="B27" s="13"/>
      <c r="C27" s="14"/>
      <c r="D27" s="15"/>
      <c r="E27" s="16"/>
      <c r="F27" s="14"/>
      <c r="G27" s="13"/>
      <c r="H27" s="17" t="n">
        <f aca="false">IF(AND(ISNUMBER(C27),ISNUMBER(D27)),C27*D27,0)</f>
        <v>0</v>
      </c>
      <c r="I27" s="18" t="str">
        <f aca="false">IF(ISNUMBER(E27),ROUNDUP(MONTH(E27)/3,0),"")</f>
        <v/>
      </c>
      <c r="J27" s="17" t="n">
        <f aca="false">IF(AND(H27&gt;0,D27&gt;0.5,G27="Y"),MAX(0,H27-MIN(F27,H27)),0)</f>
        <v>0</v>
      </c>
      <c r="K27" s="17" t="n">
        <f aca="false">IF(OR(H27=0,I27=""),0,(H27-IF(D27&gt;0.5,MIN(F27,H27),0)-J27)*IF(B27="7-year (machinery, furniture)",IF(Summary!$C$12="Mid-quarter",INDEX(Limits!$C$14:$F$14,I27),Limits!$B$14),IF(Summary!$C$12="Mid-quarter",INDEX(Limits!$C$13:$F$13,I27),Limits!$B$13)))</f>
        <v>0</v>
      </c>
      <c r="L27" s="17" t="n">
        <f aca="false">IF(H27=0,0,IF(D27&gt;0.5,MIN(F27,H27),0)+J27+K27)</f>
        <v>0</v>
      </c>
      <c r="M27" s="17" t="n">
        <f aca="false">IF(OR(B27="Passenger car (6,000 lbs or less)"),MIN(L27,IF(G27="Y",Limits!$B$6,Limits!$B$7)*D27),L27)</f>
        <v>0</v>
      </c>
    </row>
    <row r="28" customFormat="false" ht="15" hidden="false" customHeight="false" outlineLevel="0" collapsed="false">
      <c r="A28" s="13"/>
      <c r="B28" s="13"/>
      <c r="C28" s="14"/>
      <c r="D28" s="15"/>
      <c r="E28" s="16"/>
      <c r="F28" s="14"/>
      <c r="G28" s="13"/>
      <c r="H28" s="17" t="n">
        <f aca="false">IF(AND(ISNUMBER(C28),ISNUMBER(D28)),C28*D28,0)</f>
        <v>0</v>
      </c>
      <c r="I28" s="18" t="str">
        <f aca="false">IF(ISNUMBER(E28),ROUNDUP(MONTH(E28)/3,0),"")</f>
        <v/>
      </c>
      <c r="J28" s="17" t="n">
        <f aca="false">IF(AND(H28&gt;0,D28&gt;0.5,G28="Y"),MAX(0,H28-MIN(F28,H28)),0)</f>
        <v>0</v>
      </c>
      <c r="K28" s="17" t="n">
        <f aca="false">IF(OR(H28=0,I28=""),0,(H28-IF(D28&gt;0.5,MIN(F28,H28),0)-J28)*IF(B28="7-year (machinery, furniture)",IF(Summary!$C$12="Mid-quarter",INDEX(Limits!$C$14:$F$14,I28),Limits!$B$14),IF(Summary!$C$12="Mid-quarter",INDEX(Limits!$C$13:$F$13,I28),Limits!$B$13)))</f>
        <v>0</v>
      </c>
      <c r="L28" s="17" t="n">
        <f aca="false">IF(H28=0,0,IF(D28&gt;0.5,MIN(F28,H28),0)+J28+K28)</f>
        <v>0</v>
      </c>
      <c r="M28" s="17" t="n">
        <f aca="false">IF(OR(B28="Passenger car (6,000 lbs or less)"),MIN(L28,IF(G28="Y",Limits!$B$6,Limits!$B$7)*D28),L28)</f>
        <v>0</v>
      </c>
    </row>
    <row r="29" customFormat="false" ht="15" hidden="false" customHeight="false" outlineLevel="0" collapsed="false">
      <c r="A29" s="13"/>
      <c r="B29" s="13"/>
      <c r="C29" s="14"/>
      <c r="D29" s="15"/>
      <c r="E29" s="16"/>
      <c r="F29" s="14"/>
      <c r="G29" s="13"/>
      <c r="H29" s="17" t="n">
        <f aca="false">IF(AND(ISNUMBER(C29),ISNUMBER(D29)),C29*D29,0)</f>
        <v>0</v>
      </c>
      <c r="I29" s="18" t="str">
        <f aca="false">IF(ISNUMBER(E29),ROUNDUP(MONTH(E29)/3,0),"")</f>
        <v/>
      </c>
      <c r="J29" s="17" t="n">
        <f aca="false">IF(AND(H29&gt;0,D29&gt;0.5,G29="Y"),MAX(0,H29-MIN(F29,H29)),0)</f>
        <v>0</v>
      </c>
      <c r="K29" s="17" t="n">
        <f aca="false">IF(OR(H29=0,I29=""),0,(H29-IF(D29&gt;0.5,MIN(F29,H29),0)-J29)*IF(B29="7-year (machinery, furniture)",IF(Summary!$C$12="Mid-quarter",INDEX(Limits!$C$14:$F$14,I29),Limits!$B$14),IF(Summary!$C$12="Mid-quarter",INDEX(Limits!$C$13:$F$13,I29),Limits!$B$13)))</f>
        <v>0</v>
      </c>
      <c r="L29" s="17" t="n">
        <f aca="false">IF(H29=0,0,IF(D29&gt;0.5,MIN(F29,H29),0)+J29+K29)</f>
        <v>0</v>
      </c>
      <c r="M29" s="17" t="n">
        <f aca="false">IF(OR(B29="Passenger car (6,000 lbs or less)"),MIN(L29,IF(G29="Y",Limits!$B$6,Limits!$B$7)*D29),L29)</f>
        <v>0</v>
      </c>
    </row>
    <row r="30" customFormat="false" ht="15" hidden="false" customHeight="false" outlineLevel="0" collapsed="false">
      <c r="A30" s="13"/>
      <c r="B30" s="13"/>
      <c r="C30" s="14"/>
      <c r="D30" s="15"/>
      <c r="E30" s="16"/>
      <c r="F30" s="14"/>
      <c r="G30" s="13"/>
      <c r="H30" s="17" t="n">
        <f aca="false">IF(AND(ISNUMBER(C30),ISNUMBER(D30)),C30*D30,0)</f>
        <v>0</v>
      </c>
      <c r="I30" s="18" t="str">
        <f aca="false">IF(ISNUMBER(E30),ROUNDUP(MONTH(E30)/3,0),"")</f>
        <v/>
      </c>
      <c r="J30" s="17" t="n">
        <f aca="false">IF(AND(H30&gt;0,D30&gt;0.5,G30="Y"),MAX(0,H30-MIN(F30,H30)),0)</f>
        <v>0</v>
      </c>
      <c r="K30" s="17" t="n">
        <f aca="false">IF(OR(H30=0,I30=""),0,(H30-IF(D30&gt;0.5,MIN(F30,H30),0)-J30)*IF(B30="7-year (machinery, furniture)",IF(Summary!$C$12="Mid-quarter",INDEX(Limits!$C$14:$F$14,I30),Limits!$B$14),IF(Summary!$C$12="Mid-quarter",INDEX(Limits!$C$13:$F$13,I30),Limits!$B$13)))</f>
        <v>0</v>
      </c>
      <c r="L30" s="17" t="n">
        <f aca="false">IF(H30=0,0,IF(D30&gt;0.5,MIN(F30,H30),0)+J30+K30)</f>
        <v>0</v>
      </c>
      <c r="M30" s="17" t="n">
        <f aca="false">IF(OR(B30="Passenger car (6,000 lbs or less)"),MIN(L30,IF(G30="Y",Limits!$B$6,Limits!$B$7)*D30),L30)</f>
        <v>0</v>
      </c>
    </row>
    <row r="31" customFormat="false" ht="15" hidden="false" customHeight="false" outlineLevel="0" collapsed="false">
      <c r="A31" s="13"/>
      <c r="B31" s="13"/>
      <c r="C31" s="14"/>
      <c r="D31" s="15"/>
      <c r="E31" s="16"/>
      <c r="F31" s="14"/>
      <c r="G31" s="13"/>
      <c r="H31" s="17" t="n">
        <f aca="false">IF(AND(ISNUMBER(C31),ISNUMBER(D31)),C31*D31,0)</f>
        <v>0</v>
      </c>
      <c r="I31" s="18" t="str">
        <f aca="false">IF(ISNUMBER(E31),ROUNDUP(MONTH(E31)/3,0),"")</f>
        <v/>
      </c>
      <c r="J31" s="17" t="n">
        <f aca="false">IF(AND(H31&gt;0,D31&gt;0.5,G31="Y"),MAX(0,H31-MIN(F31,H31)),0)</f>
        <v>0</v>
      </c>
      <c r="K31" s="17" t="n">
        <f aca="false">IF(OR(H31=0,I31=""),0,(H31-IF(D31&gt;0.5,MIN(F31,H31),0)-J31)*IF(B31="7-year (machinery, furniture)",IF(Summary!$C$12="Mid-quarter",INDEX(Limits!$C$14:$F$14,I31),Limits!$B$14),IF(Summary!$C$12="Mid-quarter",INDEX(Limits!$C$13:$F$13,I31),Limits!$B$13)))</f>
        <v>0</v>
      </c>
      <c r="L31" s="17" t="n">
        <f aca="false">IF(H31=0,0,IF(D31&gt;0.5,MIN(F31,H31),0)+J31+K31)</f>
        <v>0</v>
      </c>
      <c r="M31" s="17" t="n">
        <f aca="false">IF(OR(B31="Passenger car (6,000 lbs or less)"),MIN(L31,IF(G31="Y",Limits!$B$6,Limits!$B$7)*D31),L31)</f>
        <v>0</v>
      </c>
    </row>
    <row r="32" customFormat="false" ht="15" hidden="false" customHeight="false" outlineLevel="0" collapsed="false">
      <c r="A32" s="13"/>
      <c r="B32" s="13"/>
      <c r="C32" s="14"/>
      <c r="D32" s="15"/>
      <c r="E32" s="16"/>
      <c r="F32" s="14"/>
      <c r="G32" s="13"/>
      <c r="H32" s="17" t="n">
        <f aca="false">IF(AND(ISNUMBER(C32),ISNUMBER(D32)),C32*D32,0)</f>
        <v>0</v>
      </c>
      <c r="I32" s="18" t="str">
        <f aca="false">IF(ISNUMBER(E32),ROUNDUP(MONTH(E32)/3,0),"")</f>
        <v/>
      </c>
      <c r="J32" s="17" t="n">
        <f aca="false">IF(AND(H32&gt;0,D32&gt;0.5,G32="Y"),MAX(0,H32-MIN(F32,H32)),0)</f>
        <v>0</v>
      </c>
      <c r="K32" s="17" t="n">
        <f aca="false">IF(OR(H32=0,I32=""),0,(H32-IF(D32&gt;0.5,MIN(F32,H32),0)-J32)*IF(B32="7-year (machinery, furniture)",IF(Summary!$C$12="Mid-quarter",INDEX(Limits!$C$14:$F$14,I32),Limits!$B$14),IF(Summary!$C$12="Mid-quarter",INDEX(Limits!$C$13:$F$13,I32),Limits!$B$13)))</f>
        <v>0</v>
      </c>
      <c r="L32" s="17" t="n">
        <f aca="false">IF(H32=0,0,IF(D32&gt;0.5,MIN(F32,H32),0)+J32+K32)</f>
        <v>0</v>
      </c>
      <c r="M32" s="17" t="n">
        <f aca="false">IF(OR(B32="Passenger car (6,000 lbs or less)"),MIN(L32,IF(G32="Y",Limits!$B$6,Limits!$B$7)*D32),L32)</f>
        <v>0</v>
      </c>
    </row>
    <row r="33" customFormat="false" ht="15" hidden="false" customHeight="false" outlineLevel="0" collapsed="false">
      <c r="A33" s="13"/>
      <c r="B33" s="13"/>
      <c r="C33" s="14"/>
      <c r="D33" s="15"/>
      <c r="E33" s="16"/>
      <c r="F33" s="14"/>
      <c r="G33" s="13"/>
      <c r="H33" s="17" t="n">
        <f aca="false">IF(AND(ISNUMBER(C33),ISNUMBER(D33)),C33*D33,0)</f>
        <v>0</v>
      </c>
      <c r="I33" s="18" t="str">
        <f aca="false">IF(ISNUMBER(E33),ROUNDUP(MONTH(E33)/3,0),"")</f>
        <v/>
      </c>
      <c r="J33" s="17" t="n">
        <f aca="false">IF(AND(H33&gt;0,D33&gt;0.5,G33="Y"),MAX(0,H33-MIN(F33,H33)),0)</f>
        <v>0</v>
      </c>
      <c r="K33" s="17" t="n">
        <f aca="false">IF(OR(H33=0,I33=""),0,(H33-IF(D33&gt;0.5,MIN(F33,H33),0)-J33)*IF(B33="7-year (machinery, furniture)",IF(Summary!$C$12="Mid-quarter",INDEX(Limits!$C$14:$F$14,I33),Limits!$B$14),IF(Summary!$C$12="Mid-quarter",INDEX(Limits!$C$13:$F$13,I33),Limits!$B$13)))</f>
        <v>0</v>
      </c>
      <c r="L33" s="17" t="n">
        <f aca="false">IF(H33=0,0,IF(D33&gt;0.5,MIN(F33,H33),0)+J33+K33)</f>
        <v>0</v>
      </c>
      <c r="M33" s="17" t="n">
        <f aca="false">IF(OR(B33="Passenger car (6,000 lbs or less)"),MIN(L33,IF(G33="Y",Limits!$B$6,Limits!$B$7)*D33),L33)</f>
        <v>0</v>
      </c>
    </row>
    <row r="34" customFormat="false" ht="15" hidden="false" customHeight="false" outlineLevel="0" collapsed="false">
      <c r="A34" s="13"/>
      <c r="B34" s="13"/>
      <c r="C34" s="14"/>
      <c r="D34" s="15"/>
      <c r="E34" s="16"/>
      <c r="F34" s="14"/>
      <c r="G34" s="13"/>
      <c r="H34" s="17" t="n">
        <f aca="false">IF(AND(ISNUMBER(C34),ISNUMBER(D34)),C34*D34,0)</f>
        <v>0</v>
      </c>
      <c r="I34" s="18" t="str">
        <f aca="false">IF(ISNUMBER(E34),ROUNDUP(MONTH(E34)/3,0),"")</f>
        <v/>
      </c>
      <c r="J34" s="17" t="n">
        <f aca="false">IF(AND(H34&gt;0,D34&gt;0.5,G34="Y"),MAX(0,H34-MIN(F34,H34)),0)</f>
        <v>0</v>
      </c>
      <c r="K34" s="17" t="n">
        <f aca="false">IF(OR(H34=0,I34=""),0,(H34-IF(D34&gt;0.5,MIN(F34,H34),0)-J34)*IF(B34="7-year (machinery, furniture)",IF(Summary!$C$12="Mid-quarter",INDEX(Limits!$C$14:$F$14,I34),Limits!$B$14),IF(Summary!$C$12="Mid-quarter",INDEX(Limits!$C$13:$F$13,I34),Limits!$B$13)))</f>
        <v>0</v>
      </c>
      <c r="L34" s="17" t="n">
        <f aca="false">IF(H34=0,0,IF(D34&gt;0.5,MIN(F34,H34),0)+J34+K34)</f>
        <v>0</v>
      </c>
      <c r="M34" s="17" t="n">
        <f aca="false">IF(OR(B34="Passenger car (6,000 lbs or less)"),MIN(L34,IF(G34="Y",Limits!$B$6,Limits!$B$7)*D34),L34)</f>
        <v>0</v>
      </c>
    </row>
    <row r="35" customFormat="false" ht="15" hidden="false" customHeight="false" outlineLevel="0" collapsed="false">
      <c r="A35" s="13"/>
      <c r="B35" s="13"/>
      <c r="C35" s="14"/>
      <c r="D35" s="15"/>
      <c r="E35" s="16"/>
      <c r="F35" s="14"/>
      <c r="G35" s="13"/>
      <c r="H35" s="17" t="n">
        <f aca="false">IF(AND(ISNUMBER(C35),ISNUMBER(D35)),C35*D35,0)</f>
        <v>0</v>
      </c>
      <c r="I35" s="18" t="str">
        <f aca="false">IF(ISNUMBER(E35),ROUNDUP(MONTH(E35)/3,0),"")</f>
        <v/>
      </c>
      <c r="J35" s="17" t="n">
        <f aca="false">IF(AND(H35&gt;0,D35&gt;0.5,G35="Y"),MAX(0,H35-MIN(F35,H35)),0)</f>
        <v>0</v>
      </c>
      <c r="K35" s="17" t="n">
        <f aca="false">IF(OR(H35=0,I35=""),0,(H35-IF(D35&gt;0.5,MIN(F35,H35),0)-J35)*IF(B35="7-year (machinery, furniture)",IF(Summary!$C$12="Mid-quarter",INDEX(Limits!$C$14:$F$14,I35),Limits!$B$14),IF(Summary!$C$12="Mid-quarter",INDEX(Limits!$C$13:$F$13,I35),Limits!$B$13)))</f>
        <v>0</v>
      </c>
      <c r="L35" s="17" t="n">
        <f aca="false">IF(H35=0,0,IF(D35&gt;0.5,MIN(F35,H35),0)+J35+K35)</f>
        <v>0</v>
      </c>
      <c r="M35" s="17" t="n">
        <f aca="false">IF(OR(B35="Passenger car (6,000 lbs or less)"),MIN(L35,IF(G35="Y",Limits!$B$6,Limits!$B$7)*D35),L35)</f>
        <v>0</v>
      </c>
    </row>
    <row r="36" customFormat="false" ht="15" hidden="false" customHeight="false" outlineLevel="0" collapsed="false">
      <c r="A36" s="13"/>
      <c r="B36" s="13"/>
      <c r="C36" s="14"/>
      <c r="D36" s="15"/>
      <c r="E36" s="16"/>
      <c r="F36" s="14"/>
      <c r="G36" s="13"/>
      <c r="H36" s="17" t="n">
        <f aca="false">IF(AND(ISNUMBER(C36),ISNUMBER(D36)),C36*D36,0)</f>
        <v>0</v>
      </c>
      <c r="I36" s="18" t="str">
        <f aca="false">IF(ISNUMBER(E36),ROUNDUP(MONTH(E36)/3,0),"")</f>
        <v/>
      </c>
      <c r="J36" s="17" t="n">
        <f aca="false">IF(AND(H36&gt;0,D36&gt;0.5,G36="Y"),MAX(0,H36-MIN(F36,H36)),0)</f>
        <v>0</v>
      </c>
      <c r="K36" s="17" t="n">
        <f aca="false">IF(OR(H36=0,I36=""),0,(H36-IF(D36&gt;0.5,MIN(F36,H36),0)-J36)*IF(B36="7-year (machinery, furniture)",IF(Summary!$C$12="Mid-quarter",INDEX(Limits!$C$14:$F$14,I36),Limits!$B$14),IF(Summary!$C$12="Mid-quarter",INDEX(Limits!$C$13:$F$13,I36),Limits!$B$13)))</f>
        <v>0</v>
      </c>
      <c r="L36" s="17" t="n">
        <f aca="false">IF(H36=0,0,IF(D36&gt;0.5,MIN(F36,H36),0)+J36+K36)</f>
        <v>0</v>
      </c>
      <c r="M36" s="17" t="n">
        <f aca="false">IF(OR(B36="Passenger car (6,000 lbs or less)"),MIN(L36,IF(G36="Y",Limits!$B$6,Limits!$B$7)*D36),L36)</f>
        <v>0</v>
      </c>
    </row>
    <row r="37" customFormat="false" ht="15" hidden="false" customHeight="false" outlineLevel="0" collapsed="false">
      <c r="A37" s="13"/>
      <c r="B37" s="13"/>
      <c r="C37" s="14"/>
      <c r="D37" s="15"/>
      <c r="E37" s="16"/>
      <c r="F37" s="14"/>
      <c r="G37" s="13"/>
      <c r="H37" s="17" t="n">
        <f aca="false">IF(AND(ISNUMBER(C37),ISNUMBER(D37)),C37*D37,0)</f>
        <v>0</v>
      </c>
      <c r="I37" s="18" t="str">
        <f aca="false">IF(ISNUMBER(E37),ROUNDUP(MONTH(E37)/3,0),"")</f>
        <v/>
      </c>
      <c r="J37" s="17" t="n">
        <f aca="false">IF(AND(H37&gt;0,D37&gt;0.5,G37="Y"),MAX(0,H37-MIN(F37,H37)),0)</f>
        <v>0</v>
      </c>
      <c r="K37" s="17" t="n">
        <f aca="false">IF(OR(H37=0,I37=""),0,(H37-IF(D37&gt;0.5,MIN(F37,H37),0)-J37)*IF(B37="7-year (machinery, furniture)",IF(Summary!$C$12="Mid-quarter",INDEX(Limits!$C$14:$F$14,I37),Limits!$B$14),IF(Summary!$C$12="Mid-quarter",INDEX(Limits!$C$13:$F$13,I37),Limits!$B$13)))</f>
        <v>0</v>
      </c>
      <c r="L37" s="17" t="n">
        <f aca="false">IF(H37=0,0,IF(D37&gt;0.5,MIN(F37,H37),0)+J37+K37)</f>
        <v>0</v>
      </c>
      <c r="M37" s="17" t="n">
        <f aca="false">IF(OR(B37="Passenger car (6,000 lbs or less)"),MIN(L37,IF(G37="Y",Limits!$B$6,Limits!$B$7)*D37),L37)</f>
        <v>0</v>
      </c>
    </row>
    <row r="38" customFormat="false" ht="15" hidden="false" customHeight="false" outlineLevel="0" collapsed="false">
      <c r="A38" s="13"/>
      <c r="B38" s="13"/>
      <c r="C38" s="14"/>
      <c r="D38" s="15"/>
      <c r="E38" s="16"/>
      <c r="F38" s="14"/>
      <c r="G38" s="13"/>
      <c r="H38" s="17" t="n">
        <f aca="false">IF(AND(ISNUMBER(C38),ISNUMBER(D38)),C38*D38,0)</f>
        <v>0</v>
      </c>
      <c r="I38" s="18" t="str">
        <f aca="false">IF(ISNUMBER(E38),ROUNDUP(MONTH(E38)/3,0),"")</f>
        <v/>
      </c>
      <c r="J38" s="17" t="n">
        <f aca="false">IF(AND(H38&gt;0,D38&gt;0.5,G38="Y"),MAX(0,H38-MIN(F38,H38)),0)</f>
        <v>0</v>
      </c>
      <c r="K38" s="17" t="n">
        <f aca="false">IF(OR(H38=0,I38=""),0,(H38-IF(D38&gt;0.5,MIN(F38,H38),0)-J38)*IF(B38="7-year (machinery, furniture)",IF(Summary!$C$12="Mid-quarter",INDEX(Limits!$C$14:$F$14,I38),Limits!$B$14),IF(Summary!$C$12="Mid-quarter",INDEX(Limits!$C$13:$F$13,I38),Limits!$B$13)))</f>
        <v>0</v>
      </c>
      <c r="L38" s="17" t="n">
        <f aca="false">IF(H38=0,0,IF(D38&gt;0.5,MIN(F38,H38),0)+J38+K38)</f>
        <v>0</v>
      </c>
      <c r="M38" s="17" t="n">
        <f aca="false">IF(OR(B38="Passenger car (6,000 lbs or less)"),MIN(L38,IF(G38="Y",Limits!$B$6,Limits!$B$7)*D38),L38)</f>
        <v>0</v>
      </c>
    </row>
    <row r="39" customFormat="false" ht="15" hidden="false" customHeight="false" outlineLevel="0" collapsed="false">
      <c r="A39" s="13"/>
      <c r="B39" s="13"/>
      <c r="C39" s="14"/>
      <c r="D39" s="15"/>
      <c r="E39" s="16"/>
      <c r="F39" s="14"/>
      <c r="G39" s="13"/>
      <c r="H39" s="17" t="n">
        <f aca="false">IF(AND(ISNUMBER(C39),ISNUMBER(D39)),C39*D39,0)</f>
        <v>0</v>
      </c>
      <c r="I39" s="18" t="str">
        <f aca="false">IF(ISNUMBER(E39),ROUNDUP(MONTH(E39)/3,0),"")</f>
        <v/>
      </c>
      <c r="J39" s="17" t="n">
        <f aca="false">IF(AND(H39&gt;0,D39&gt;0.5,G39="Y"),MAX(0,H39-MIN(F39,H39)),0)</f>
        <v>0</v>
      </c>
      <c r="K39" s="17" t="n">
        <f aca="false">IF(OR(H39=0,I39=""),0,(H39-IF(D39&gt;0.5,MIN(F39,H39),0)-J39)*IF(B39="7-year (machinery, furniture)",IF(Summary!$C$12="Mid-quarter",INDEX(Limits!$C$14:$F$14,I39),Limits!$B$14),IF(Summary!$C$12="Mid-quarter",INDEX(Limits!$C$13:$F$13,I39),Limits!$B$13)))</f>
        <v>0</v>
      </c>
      <c r="L39" s="17" t="n">
        <f aca="false">IF(H39=0,0,IF(D39&gt;0.5,MIN(F39,H39),0)+J39+K39)</f>
        <v>0</v>
      </c>
      <c r="M39" s="17" t="n">
        <f aca="false">IF(OR(B39="Passenger car (6,000 lbs or less)"),MIN(L39,IF(G39="Y",Limits!$B$6,Limits!$B$7)*D39),L39)</f>
        <v>0</v>
      </c>
    </row>
    <row r="40" customFormat="false" ht="15" hidden="false" customHeight="false" outlineLevel="0" collapsed="false">
      <c r="A40" s="13"/>
      <c r="B40" s="13"/>
      <c r="C40" s="14"/>
      <c r="D40" s="15"/>
      <c r="E40" s="16"/>
      <c r="F40" s="14"/>
      <c r="G40" s="13"/>
      <c r="H40" s="17" t="n">
        <f aca="false">IF(AND(ISNUMBER(C40),ISNUMBER(D40)),C40*D40,0)</f>
        <v>0</v>
      </c>
      <c r="I40" s="18" t="str">
        <f aca="false">IF(ISNUMBER(E40),ROUNDUP(MONTH(E40)/3,0),"")</f>
        <v/>
      </c>
      <c r="J40" s="17" t="n">
        <f aca="false">IF(AND(H40&gt;0,D40&gt;0.5,G40="Y"),MAX(0,H40-MIN(F40,H40)),0)</f>
        <v>0</v>
      </c>
      <c r="K40" s="17" t="n">
        <f aca="false">IF(OR(H40=0,I40=""),0,(H40-IF(D40&gt;0.5,MIN(F40,H40),0)-J40)*IF(B40="7-year (machinery, furniture)",IF(Summary!$C$12="Mid-quarter",INDEX(Limits!$C$14:$F$14,I40),Limits!$B$14),IF(Summary!$C$12="Mid-quarter",INDEX(Limits!$C$13:$F$13,I40),Limits!$B$13)))</f>
        <v>0</v>
      </c>
      <c r="L40" s="17" t="n">
        <f aca="false">IF(H40=0,0,IF(D40&gt;0.5,MIN(F40,H40),0)+J40+K40)</f>
        <v>0</v>
      </c>
      <c r="M40" s="17" t="n">
        <f aca="false">IF(OR(B40="Passenger car (6,000 lbs or less)"),MIN(L40,IF(G40="Y",Limits!$B$6,Limits!$B$7)*D40),L40)</f>
        <v>0</v>
      </c>
    </row>
    <row r="41" customFormat="false" ht="15" hidden="false" customHeight="false" outlineLevel="0" collapsed="false">
      <c r="A41" s="13"/>
      <c r="B41" s="13"/>
      <c r="C41" s="14"/>
      <c r="D41" s="15"/>
      <c r="E41" s="16"/>
      <c r="F41" s="14"/>
      <c r="G41" s="13"/>
      <c r="H41" s="17" t="n">
        <f aca="false">IF(AND(ISNUMBER(C41),ISNUMBER(D41)),C41*D41,0)</f>
        <v>0</v>
      </c>
      <c r="I41" s="18" t="str">
        <f aca="false">IF(ISNUMBER(E41),ROUNDUP(MONTH(E41)/3,0),"")</f>
        <v/>
      </c>
      <c r="J41" s="17" t="n">
        <f aca="false">IF(AND(H41&gt;0,D41&gt;0.5,G41="Y"),MAX(0,H41-MIN(F41,H41)),0)</f>
        <v>0</v>
      </c>
      <c r="K41" s="17" t="n">
        <f aca="false">IF(OR(H41=0,I41=""),0,(H41-IF(D41&gt;0.5,MIN(F41,H41),0)-J41)*IF(B41="7-year (machinery, furniture)",IF(Summary!$C$12="Mid-quarter",INDEX(Limits!$C$14:$F$14,I41),Limits!$B$14),IF(Summary!$C$12="Mid-quarter",INDEX(Limits!$C$13:$F$13,I41),Limits!$B$13)))</f>
        <v>0</v>
      </c>
      <c r="L41" s="17" t="n">
        <f aca="false">IF(H41=0,0,IF(D41&gt;0.5,MIN(F41,H41),0)+J41+K41)</f>
        <v>0</v>
      </c>
      <c r="M41" s="17" t="n">
        <f aca="false">IF(OR(B41="Passenger car (6,000 lbs or less)"),MIN(L41,IF(G41="Y",Limits!$B$6,Limits!$B$7)*D41),L41)</f>
        <v>0</v>
      </c>
    </row>
    <row r="42" customFormat="false" ht="15" hidden="false" customHeight="false" outlineLevel="0" collapsed="false">
      <c r="A42" s="13"/>
      <c r="B42" s="13"/>
      <c r="C42" s="14"/>
      <c r="D42" s="15"/>
      <c r="E42" s="16"/>
      <c r="F42" s="14"/>
      <c r="G42" s="13"/>
      <c r="H42" s="17" t="n">
        <f aca="false">IF(AND(ISNUMBER(C42),ISNUMBER(D42)),C42*D42,0)</f>
        <v>0</v>
      </c>
      <c r="I42" s="18" t="str">
        <f aca="false">IF(ISNUMBER(E42),ROUNDUP(MONTH(E42)/3,0),"")</f>
        <v/>
      </c>
      <c r="J42" s="17" t="n">
        <f aca="false">IF(AND(H42&gt;0,D42&gt;0.5,G42="Y"),MAX(0,H42-MIN(F42,H42)),0)</f>
        <v>0</v>
      </c>
      <c r="K42" s="17" t="n">
        <f aca="false">IF(OR(H42=0,I42=""),0,(H42-IF(D42&gt;0.5,MIN(F42,H42),0)-J42)*IF(B42="7-year (machinery, furniture)",IF(Summary!$C$12="Mid-quarter",INDEX(Limits!$C$14:$F$14,I42),Limits!$B$14),IF(Summary!$C$12="Mid-quarter",INDEX(Limits!$C$13:$F$13,I42),Limits!$B$13)))</f>
        <v>0</v>
      </c>
      <c r="L42" s="17" t="n">
        <f aca="false">IF(H42=0,0,IF(D42&gt;0.5,MIN(F42,H42),0)+J42+K42)</f>
        <v>0</v>
      </c>
      <c r="M42" s="17" t="n">
        <f aca="false">IF(OR(B42="Passenger car (6,000 lbs or less)"),MIN(L42,IF(G42="Y",Limits!$B$6,Limits!$B$7)*D42),L42)</f>
        <v>0</v>
      </c>
    </row>
    <row r="43" customFormat="false" ht="15" hidden="false" customHeight="false" outlineLevel="0" collapsed="false">
      <c r="A43" s="13"/>
      <c r="B43" s="13"/>
      <c r="C43" s="14"/>
      <c r="D43" s="15"/>
      <c r="E43" s="16"/>
      <c r="F43" s="14"/>
      <c r="G43" s="13"/>
      <c r="H43" s="17" t="n">
        <f aca="false">IF(AND(ISNUMBER(C43),ISNUMBER(D43)),C43*D43,0)</f>
        <v>0</v>
      </c>
      <c r="I43" s="18" t="str">
        <f aca="false">IF(ISNUMBER(E43),ROUNDUP(MONTH(E43)/3,0),"")</f>
        <v/>
      </c>
      <c r="J43" s="17" t="n">
        <f aca="false">IF(AND(H43&gt;0,D43&gt;0.5,G43="Y"),MAX(0,H43-MIN(F43,H43)),0)</f>
        <v>0</v>
      </c>
      <c r="K43" s="17" t="n">
        <f aca="false">IF(OR(H43=0,I43=""),0,(H43-IF(D43&gt;0.5,MIN(F43,H43),0)-J43)*IF(B43="7-year (machinery, furniture)",IF(Summary!$C$12="Mid-quarter",INDEX(Limits!$C$14:$F$14,I43),Limits!$B$14),IF(Summary!$C$12="Mid-quarter",INDEX(Limits!$C$13:$F$13,I43),Limits!$B$13)))</f>
        <v>0</v>
      </c>
      <c r="L43" s="17" t="n">
        <f aca="false">IF(H43=0,0,IF(D43&gt;0.5,MIN(F43,H43),0)+J43+K43)</f>
        <v>0</v>
      </c>
      <c r="M43" s="17" t="n">
        <f aca="false">IF(OR(B43="Passenger car (6,000 lbs or less)"),MIN(L43,IF(G43="Y",Limits!$B$6,Limits!$B$7)*D43),L43)</f>
        <v>0</v>
      </c>
    </row>
    <row r="44" customFormat="false" ht="15" hidden="false" customHeight="false" outlineLevel="0" collapsed="false">
      <c r="A44" s="13"/>
      <c r="B44" s="13"/>
      <c r="C44" s="14"/>
      <c r="D44" s="15"/>
      <c r="E44" s="16"/>
      <c r="F44" s="14"/>
      <c r="G44" s="13"/>
      <c r="H44" s="17" t="n">
        <f aca="false">IF(AND(ISNUMBER(C44),ISNUMBER(D44)),C44*D44,0)</f>
        <v>0</v>
      </c>
      <c r="I44" s="18" t="str">
        <f aca="false">IF(ISNUMBER(E44),ROUNDUP(MONTH(E44)/3,0),"")</f>
        <v/>
      </c>
      <c r="J44" s="17" t="n">
        <f aca="false">IF(AND(H44&gt;0,D44&gt;0.5,G44="Y"),MAX(0,H44-MIN(F44,H44)),0)</f>
        <v>0</v>
      </c>
      <c r="K44" s="17" t="n">
        <f aca="false">IF(OR(H44=0,I44=""),0,(H44-IF(D44&gt;0.5,MIN(F44,H44),0)-J44)*IF(B44="7-year (machinery, furniture)",IF(Summary!$C$12="Mid-quarter",INDEX(Limits!$C$14:$F$14,I44),Limits!$B$14),IF(Summary!$C$12="Mid-quarter",INDEX(Limits!$C$13:$F$13,I44),Limits!$B$13)))</f>
        <v>0</v>
      </c>
      <c r="L44" s="17" t="n">
        <f aca="false">IF(H44=0,0,IF(D44&gt;0.5,MIN(F44,H44),0)+J44+K44)</f>
        <v>0</v>
      </c>
      <c r="M44" s="17" t="n">
        <f aca="false">IF(OR(B44="Passenger car (6,000 lbs or less)"),MIN(L44,IF(G44="Y",Limits!$B$6,Limits!$B$7)*D44),L44)</f>
        <v>0</v>
      </c>
    </row>
    <row r="45" customFormat="false" ht="15" hidden="false" customHeight="false" outlineLevel="0" collapsed="false">
      <c r="A45" s="13"/>
      <c r="B45" s="13"/>
      <c r="C45" s="14"/>
      <c r="D45" s="15"/>
      <c r="E45" s="16"/>
      <c r="F45" s="14"/>
      <c r="G45" s="13"/>
      <c r="H45" s="17" t="n">
        <f aca="false">IF(AND(ISNUMBER(C45),ISNUMBER(D45)),C45*D45,0)</f>
        <v>0</v>
      </c>
      <c r="I45" s="18" t="str">
        <f aca="false">IF(ISNUMBER(E45),ROUNDUP(MONTH(E45)/3,0),"")</f>
        <v/>
      </c>
      <c r="J45" s="17" t="n">
        <f aca="false">IF(AND(H45&gt;0,D45&gt;0.5,G45="Y"),MAX(0,H45-MIN(F45,H45)),0)</f>
        <v>0</v>
      </c>
      <c r="K45" s="17" t="n">
        <f aca="false">IF(OR(H45=0,I45=""),0,(H45-IF(D45&gt;0.5,MIN(F45,H45),0)-J45)*IF(B45="7-year (machinery, furniture)",IF(Summary!$C$12="Mid-quarter",INDEX(Limits!$C$14:$F$14,I45),Limits!$B$14),IF(Summary!$C$12="Mid-quarter",INDEX(Limits!$C$13:$F$13,I45),Limits!$B$13)))</f>
        <v>0</v>
      </c>
      <c r="L45" s="17" t="n">
        <f aca="false">IF(H45=0,0,IF(D45&gt;0.5,MIN(F45,H45),0)+J45+K45)</f>
        <v>0</v>
      </c>
      <c r="M45" s="17" t="n">
        <f aca="false">IF(OR(B45="Passenger car (6,000 lbs or less)"),MIN(L45,IF(G45="Y",Limits!$B$6,Limits!$B$7)*D45),L45)</f>
        <v>0</v>
      </c>
    </row>
    <row r="46" customFormat="false" ht="15" hidden="false" customHeight="false" outlineLevel="0" collapsed="false">
      <c r="A46" s="13"/>
      <c r="B46" s="13"/>
      <c r="C46" s="14"/>
      <c r="D46" s="15"/>
      <c r="E46" s="16"/>
      <c r="F46" s="14"/>
      <c r="G46" s="13"/>
      <c r="H46" s="17" t="n">
        <f aca="false">IF(AND(ISNUMBER(C46),ISNUMBER(D46)),C46*D46,0)</f>
        <v>0</v>
      </c>
      <c r="I46" s="18" t="str">
        <f aca="false">IF(ISNUMBER(E46),ROUNDUP(MONTH(E46)/3,0),"")</f>
        <v/>
      </c>
      <c r="J46" s="17" t="n">
        <f aca="false">IF(AND(H46&gt;0,D46&gt;0.5,G46="Y"),MAX(0,H46-MIN(F46,H46)),0)</f>
        <v>0</v>
      </c>
      <c r="K46" s="17" t="n">
        <f aca="false">IF(OR(H46=0,I46=""),0,(H46-IF(D46&gt;0.5,MIN(F46,H46),0)-J46)*IF(B46="7-year (machinery, furniture)",IF(Summary!$C$12="Mid-quarter",INDEX(Limits!$C$14:$F$14,I46),Limits!$B$14),IF(Summary!$C$12="Mid-quarter",INDEX(Limits!$C$13:$F$13,I46),Limits!$B$13)))</f>
        <v>0</v>
      </c>
      <c r="L46" s="17" t="n">
        <f aca="false">IF(H46=0,0,IF(D46&gt;0.5,MIN(F46,H46),0)+J46+K46)</f>
        <v>0</v>
      </c>
      <c r="M46" s="17" t="n">
        <f aca="false">IF(OR(B46="Passenger car (6,000 lbs or less)"),MIN(L46,IF(G46="Y",Limits!$B$6,Limits!$B$7)*D46),L46)</f>
        <v>0</v>
      </c>
    </row>
    <row r="47" customFormat="false" ht="15" hidden="false" customHeight="false" outlineLevel="0" collapsed="false">
      <c r="A47" s="13"/>
      <c r="B47" s="13"/>
      <c r="C47" s="14"/>
      <c r="D47" s="15"/>
      <c r="E47" s="16"/>
      <c r="F47" s="14"/>
      <c r="G47" s="13"/>
      <c r="H47" s="17" t="n">
        <f aca="false">IF(AND(ISNUMBER(C47),ISNUMBER(D47)),C47*D47,0)</f>
        <v>0</v>
      </c>
      <c r="I47" s="18" t="str">
        <f aca="false">IF(ISNUMBER(E47),ROUNDUP(MONTH(E47)/3,0),"")</f>
        <v/>
      </c>
      <c r="J47" s="17" t="n">
        <f aca="false">IF(AND(H47&gt;0,D47&gt;0.5,G47="Y"),MAX(0,H47-MIN(F47,H47)),0)</f>
        <v>0</v>
      </c>
      <c r="K47" s="17" t="n">
        <f aca="false">IF(OR(H47=0,I47=""),0,(H47-IF(D47&gt;0.5,MIN(F47,H47),0)-J47)*IF(B47="7-year (machinery, furniture)",IF(Summary!$C$12="Mid-quarter",INDEX(Limits!$C$14:$F$14,I47),Limits!$B$14),IF(Summary!$C$12="Mid-quarter",INDEX(Limits!$C$13:$F$13,I47),Limits!$B$13)))</f>
        <v>0</v>
      </c>
      <c r="L47" s="17" t="n">
        <f aca="false">IF(H47=0,0,IF(D47&gt;0.5,MIN(F47,H47),0)+J47+K47)</f>
        <v>0</v>
      </c>
      <c r="M47" s="17" t="n">
        <f aca="false">IF(OR(B47="Passenger car (6,000 lbs or less)"),MIN(L47,IF(G47="Y",Limits!$B$6,Limits!$B$7)*D47),L47)</f>
        <v>0</v>
      </c>
    </row>
    <row r="48" customFormat="false" ht="15" hidden="false" customHeight="false" outlineLevel="0" collapsed="false">
      <c r="A48" s="13"/>
      <c r="B48" s="13"/>
      <c r="C48" s="14"/>
      <c r="D48" s="15"/>
      <c r="E48" s="16"/>
      <c r="F48" s="14"/>
      <c r="G48" s="13"/>
      <c r="H48" s="17" t="n">
        <f aca="false">IF(AND(ISNUMBER(C48),ISNUMBER(D48)),C48*D48,0)</f>
        <v>0</v>
      </c>
      <c r="I48" s="18" t="str">
        <f aca="false">IF(ISNUMBER(E48),ROUNDUP(MONTH(E48)/3,0),"")</f>
        <v/>
      </c>
      <c r="J48" s="17" t="n">
        <f aca="false">IF(AND(H48&gt;0,D48&gt;0.5,G48="Y"),MAX(0,H48-MIN(F48,H48)),0)</f>
        <v>0</v>
      </c>
      <c r="K48" s="17" t="n">
        <f aca="false">IF(OR(H48=0,I48=""),0,(H48-IF(D48&gt;0.5,MIN(F48,H48),0)-J48)*IF(B48="7-year (machinery, furniture)",IF(Summary!$C$12="Mid-quarter",INDEX(Limits!$C$14:$F$14,I48),Limits!$B$14),IF(Summary!$C$12="Mid-quarter",INDEX(Limits!$C$13:$F$13,I48),Limits!$B$13)))</f>
        <v>0</v>
      </c>
      <c r="L48" s="17" t="n">
        <f aca="false">IF(H48=0,0,IF(D48&gt;0.5,MIN(F48,H48),0)+J48+K48)</f>
        <v>0</v>
      </c>
      <c r="M48" s="17" t="n">
        <f aca="false">IF(OR(B48="Passenger car (6,000 lbs or less)"),MIN(L48,IF(G48="Y",Limits!$B$6,Limits!$B$7)*D48),L48)</f>
        <v>0</v>
      </c>
    </row>
    <row r="49" customFormat="false" ht="15" hidden="false" customHeight="false" outlineLevel="0" collapsed="false">
      <c r="A49" s="13"/>
      <c r="B49" s="13"/>
      <c r="C49" s="14"/>
      <c r="D49" s="15"/>
      <c r="E49" s="16"/>
      <c r="F49" s="14"/>
      <c r="G49" s="13"/>
      <c r="H49" s="17" t="n">
        <f aca="false">IF(AND(ISNUMBER(C49),ISNUMBER(D49)),C49*D49,0)</f>
        <v>0</v>
      </c>
      <c r="I49" s="18" t="str">
        <f aca="false">IF(ISNUMBER(E49),ROUNDUP(MONTH(E49)/3,0),"")</f>
        <v/>
      </c>
      <c r="J49" s="17" t="n">
        <f aca="false">IF(AND(H49&gt;0,D49&gt;0.5,G49="Y"),MAX(0,H49-MIN(F49,H49)),0)</f>
        <v>0</v>
      </c>
      <c r="K49" s="17" t="n">
        <f aca="false">IF(OR(H49=0,I49=""),0,(H49-IF(D49&gt;0.5,MIN(F49,H49),0)-J49)*IF(B49="7-year (machinery, furniture)",IF(Summary!$C$12="Mid-quarter",INDEX(Limits!$C$14:$F$14,I49),Limits!$B$14),IF(Summary!$C$12="Mid-quarter",INDEX(Limits!$C$13:$F$13,I49),Limits!$B$13)))</f>
        <v>0</v>
      </c>
      <c r="L49" s="17" t="n">
        <f aca="false">IF(H49=0,0,IF(D49&gt;0.5,MIN(F49,H49),0)+J49+K49)</f>
        <v>0</v>
      </c>
      <c r="M49" s="17" t="n">
        <f aca="false">IF(OR(B49="Passenger car (6,000 lbs or less)"),MIN(L49,IF(G49="Y",Limits!$B$6,Limits!$B$7)*D49),L49)</f>
        <v>0</v>
      </c>
    </row>
    <row r="50" customFormat="false" ht="15" hidden="false" customHeight="false" outlineLevel="0" collapsed="false">
      <c r="A50" s="13"/>
      <c r="B50" s="13"/>
      <c r="C50" s="14"/>
      <c r="D50" s="15"/>
      <c r="E50" s="16"/>
      <c r="F50" s="14"/>
      <c r="G50" s="13"/>
      <c r="H50" s="17" t="n">
        <f aca="false">IF(AND(ISNUMBER(C50),ISNUMBER(D50)),C50*D50,0)</f>
        <v>0</v>
      </c>
      <c r="I50" s="18" t="str">
        <f aca="false">IF(ISNUMBER(E50),ROUNDUP(MONTH(E50)/3,0),"")</f>
        <v/>
      </c>
      <c r="J50" s="17" t="n">
        <f aca="false">IF(AND(H50&gt;0,D50&gt;0.5,G50="Y"),MAX(0,H50-MIN(F50,H50)),0)</f>
        <v>0</v>
      </c>
      <c r="K50" s="17" t="n">
        <f aca="false">IF(OR(H50=0,I50=""),0,(H50-IF(D50&gt;0.5,MIN(F50,H50),0)-J50)*IF(B50="7-year (machinery, furniture)",IF(Summary!$C$12="Mid-quarter",INDEX(Limits!$C$14:$F$14,I50),Limits!$B$14),IF(Summary!$C$12="Mid-quarter",INDEX(Limits!$C$13:$F$13,I50),Limits!$B$13)))</f>
        <v>0</v>
      </c>
      <c r="L50" s="17" t="n">
        <f aca="false">IF(H50=0,0,IF(D50&gt;0.5,MIN(F50,H50),0)+J50+K50)</f>
        <v>0</v>
      </c>
      <c r="M50" s="17" t="n">
        <f aca="false">IF(OR(B50="Passenger car (6,000 lbs or less)"),MIN(L50,IF(G50="Y",Limits!$B$6,Limits!$B$7)*D50),L50)</f>
        <v>0</v>
      </c>
    </row>
    <row r="51" customFormat="false" ht="15" hidden="false" customHeight="false" outlineLevel="0" collapsed="false">
      <c r="A51" s="13"/>
      <c r="B51" s="13"/>
      <c r="C51" s="14"/>
      <c r="D51" s="15"/>
      <c r="E51" s="16"/>
      <c r="F51" s="14"/>
      <c r="G51" s="13"/>
      <c r="H51" s="17" t="n">
        <f aca="false">IF(AND(ISNUMBER(C51),ISNUMBER(D51)),C51*D51,0)</f>
        <v>0</v>
      </c>
      <c r="I51" s="18" t="str">
        <f aca="false">IF(ISNUMBER(E51),ROUNDUP(MONTH(E51)/3,0),"")</f>
        <v/>
      </c>
      <c r="J51" s="17" t="n">
        <f aca="false">IF(AND(H51&gt;0,D51&gt;0.5,G51="Y"),MAX(0,H51-MIN(F51,H51)),0)</f>
        <v>0</v>
      </c>
      <c r="K51" s="17" t="n">
        <f aca="false">IF(OR(H51=0,I51=""),0,(H51-IF(D51&gt;0.5,MIN(F51,H51),0)-J51)*IF(B51="7-year (machinery, furniture)",IF(Summary!$C$12="Mid-quarter",INDEX(Limits!$C$14:$F$14,I51),Limits!$B$14),IF(Summary!$C$12="Mid-quarter",INDEX(Limits!$C$13:$F$13,I51),Limits!$B$13)))</f>
        <v>0</v>
      </c>
      <c r="L51" s="17" t="n">
        <f aca="false">IF(H51=0,0,IF(D51&gt;0.5,MIN(F51,H51),0)+J51+K51)</f>
        <v>0</v>
      </c>
      <c r="M51" s="17" t="n">
        <f aca="false">IF(OR(B51="Passenger car (6,000 lbs or less)"),MIN(L51,IF(G51="Y",Limits!$B$6,Limits!$B$7)*D51),L51)</f>
        <v>0</v>
      </c>
    </row>
    <row r="52" customFormat="false" ht="15" hidden="false" customHeight="false" outlineLevel="0" collapsed="false">
      <c r="A52" s="13"/>
      <c r="B52" s="13"/>
      <c r="C52" s="14"/>
      <c r="D52" s="15"/>
      <c r="E52" s="16"/>
      <c r="F52" s="14"/>
      <c r="G52" s="13"/>
      <c r="H52" s="17" t="n">
        <f aca="false">IF(AND(ISNUMBER(C52),ISNUMBER(D52)),C52*D52,0)</f>
        <v>0</v>
      </c>
      <c r="I52" s="18" t="str">
        <f aca="false">IF(ISNUMBER(E52),ROUNDUP(MONTH(E52)/3,0),"")</f>
        <v/>
      </c>
      <c r="J52" s="17" t="n">
        <f aca="false">IF(AND(H52&gt;0,D52&gt;0.5,G52="Y"),MAX(0,H52-MIN(F52,H52)),0)</f>
        <v>0</v>
      </c>
      <c r="K52" s="17" t="n">
        <f aca="false">IF(OR(H52=0,I52=""),0,(H52-IF(D52&gt;0.5,MIN(F52,H52),0)-J52)*IF(B52="7-year (machinery, furniture)",IF(Summary!$C$12="Mid-quarter",INDEX(Limits!$C$14:$F$14,I52),Limits!$B$14),IF(Summary!$C$12="Mid-quarter",INDEX(Limits!$C$13:$F$13,I52),Limits!$B$13)))</f>
        <v>0</v>
      </c>
      <c r="L52" s="17" t="n">
        <f aca="false">IF(H52=0,0,IF(D52&gt;0.5,MIN(F52,H52),0)+J52+K52)</f>
        <v>0</v>
      </c>
      <c r="M52" s="17" t="n">
        <f aca="false">IF(OR(B52="Passenger car (6,000 lbs or less)"),MIN(L52,IF(G52="Y",Limits!$B$6,Limits!$B$7)*D52),L52)</f>
        <v>0</v>
      </c>
    </row>
    <row r="53" customFormat="false" ht="15" hidden="false" customHeight="false" outlineLevel="0" collapsed="false">
      <c r="A53" s="13"/>
      <c r="B53" s="13"/>
      <c r="C53" s="14"/>
      <c r="D53" s="15"/>
      <c r="E53" s="16"/>
      <c r="F53" s="14"/>
      <c r="G53" s="13"/>
      <c r="H53" s="17" t="n">
        <f aca="false">IF(AND(ISNUMBER(C53),ISNUMBER(D53)),C53*D53,0)</f>
        <v>0</v>
      </c>
      <c r="I53" s="18" t="str">
        <f aca="false">IF(ISNUMBER(E53),ROUNDUP(MONTH(E53)/3,0),"")</f>
        <v/>
      </c>
      <c r="J53" s="17" t="n">
        <f aca="false">IF(AND(H53&gt;0,D53&gt;0.5,G53="Y"),MAX(0,H53-MIN(F53,H53)),0)</f>
        <v>0</v>
      </c>
      <c r="K53" s="17" t="n">
        <f aca="false">IF(OR(H53=0,I53=""),0,(H53-IF(D53&gt;0.5,MIN(F53,H53),0)-J53)*IF(B53="7-year (machinery, furniture)",IF(Summary!$C$12="Mid-quarter",INDEX(Limits!$C$14:$F$14,I53),Limits!$B$14),IF(Summary!$C$12="Mid-quarter",INDEX(Limits!$C$13:$F$13,I53),Limits!$B$13)))</f>
        <v>0</v>
      </c>
      <c r="L53" s="17" t="n">
        <f aca="false">IF(H53=0,0,IF(D53&gt;0.5,MIN(F53,H53),0)+J53+K53)</f>
        <v>0</v>
      </c>
      <c r="M53" s="17" t="n">
        <f aca="false">IF(OR(B53="Passenger car (6,000 lbs or less)"),MIN(L53,IF(G53="Y",Limits!$B$6,Limits!$B$7)*D53),L53)</f>
        <v>0</v>
      </c>
    </row>
    <row r="54" customFormat="false" ht="15" hidden="false" customHeight="false" outlineLevel="0" collapsed="false">
      <c r="A54" s="13"/>
      <c r="B54" s="13"/>
      <c r="C54" s="14"/>
      <c r="D54" s="15"/>
      <c r="E54" s="16"/>
      <c r="F54" s="14"/>
      <c r="G54" s="13"/>
      <c r="H54" s="17" t="n">
        <f aca="false">IF(AND(ISNUMBER(C54),ISNUMBER(D54)),C54*D54,0)</f>
        <v>0</v>
      </c>
      <c r="I54" s="18" t="str">
        <f aca="false">IF(ISNUMBER(E54),ROUNDUP(MONTH(E54)/3,0),"")</f>
        <v/>
      </c>
      <c r="J54" s="17" t="n">
        <f aca="false">IF(AND(H54&gt;0,D54&gt;0.5,G54="Y"),MAX(0,H54-MIN(F54,H54)),0)</f>
        <v>0</v>
      </c>
      <c r="K54" s="17" t="n">
        <f aca="false">IF(OR(H54=0,I54=""),0,(H54-IF(D54&gt;0.5,MIN(F54,H54),0)-J54)*IF(B54="7-year (machinery, furniture)",IF(Summary!$C$12="Mid-quarter",INDEX(Limits!$C$14:$F$14,I54),Limits!$B$14),IF(Summary!$C$12="Mid-quarter",INDEX(Limits!$C$13:$F$13,I54),Limits!$B$13)))</f>
        <v>0</v>
      </c>
      <c r="L54" s="17" t="n">
        <f aca="false">IF(H54=0,0,IF(D54&gt;0.5,MIN(F54,H54),0)+J54+K54)</f>
        <v>0</v>
      </c>
      <c r="M54" s="17" t="n">
        <f aca="false">IF(OR(B54="Passenger car (6,000 lbs or less)"),MIN(L54,IF(G54="Y",Limits!$B$6,Limits!$B$7)*D54),L54)</f>
        <v>0</v>
      </c>
    </row>
    <row r="55" customFormat="false" ht="15" hidden="false" customHeight="false" outlineLevel="0" collapsed="false">
      <c r="A55" s="13"/>
      <c r="B55" s="13"/>
      <c r="C55" s="14"/>
      <c r="D55" s="15"/>
      <c r="E55" s="16"/>
      <c r="F55" s="14"/>
      <c r="G55" s="13"/>
      <c r="H55" s="17" t="n">
        <f aca="false">IF(AND(ISNUMBER(C55),ISNUMBER(D55)),C55*D55,0)</f>
        <v>0</v>
      </c>
      <c r="I55" s="18" t="str">
        <f aca="false">IF(ISNUMBER(E55),ROUNDUP(MONTH(E55)/3,0),"")</f>
        <v/>
      </c>
      <c r="J55" s="17" t="n">
        <f aca="false">IF(AND(H55&gt;0,D55&gt;0.5,G55="Y"),MAX(0,H55-MIN(F55,H55)),0)</f>
        <v>0</v>
      </c>
      <c r="K55" s="17" t="n">
        <f aca="false">IF(OR(H55=0,I55=""),0,(H55-IF(D55&gt;0.5,MIN(F55,H55),0)-J55)*IF(B55="7-year (machinery, furniture)",IF(Summary!$C$12="Mid-quarter",INDEX(Limits!$C$14:$F$14,I55),Limits!$B$14),IF(Summary!$C$12="Mid-quarter",INDEX(Limits!$C$13:$F$13,I55),Limits!$B$13)))</f>
        <v>0</v>
      </c>
      <c r="L55" s="17" t="n">
        <f aca="false">IF(H55=0,0,IF(D55&gt;0.5,MIN(F55,H55),0)+J55+K55)</f>
        <v>0</v>
      </c>
      <c r="M55" s="17" t="n">
        <f aca="false">IF(OR(B55="Passenger car (6,000 lbs or less)"),MIN(L55,IF(G55="Y",Limits!$B$6,Limits!$B$7)*D55),L55)</f>
        <v>0</v>
      </c>
    </row>
    <row r="56" customFormat="false" ht="15" hidden="false" customHeight="false" outlineLevel="0" collapsed="false">
      <c r="A56" s="13"/>
      <c r="B56" s="13"/>
      <c r="C56" s="14"/>
      <c r="D56" s="15"/>
      <c r="E56" s="16"/>
      <c r="F56" s="14"/>
      <c r="G56" s="13"/>
      <c r="H56" s="17" t="n">
        <f aca="false">IF(AND(ISNUMBER(C56),ISNUMBER(D56)),C56*D56,0)</f>
        <v>0</v>
      </c>
      <c r="I56" s="18" t="str">
        <f aca="false">IF(ISNUMBER(E56),ROUNDUP(MONTH(E56)/3,0),"")</f>
        <v/>
      </c>
      <c r="J56" s="17" t="n">
        <f aca="false">IF(AND(H56&gt;0,D56&gt;0.5,G56="Y"),MAX(0,H56-MIN(F56,H56)),0)</f>
        <v>0</v>
      </c>
      <c r="K56" s="17" t="n">
        <f aca="false">IF(OR(H56=0,I56=""),0,(H56-IF(D56&gt;0.5,MIN(F56,H56),0)-J56)*IF(B56="7-year (machinery, furniture)",IF(Summary!$C$12="Mid-quarter",INDEX(Limits!$C$14:$F$14,I56),Limits!$B$14),IF(Summary!$C$12="Mid-quarter",INDEX(Limits!$C$13:$F$13,I56),Limits!$B$13)))</f>
        <v>0</v>
      </c>
      <c r="L56" s="17" t="n">
        <f aca="false">IF(H56=0,0,IF(D56&gt;0.5,MIN(F56,H56),0)+J56+K56)</f>
        <v>0</v>
      </c>
      <c r="M56" s="17" t="n">
        <f aca="false">IF(OR(B56="Passenger car (6,000 lbs or less)"),MIN(L56,IF(G56="Y",Limits!$B$6,Limits!$B$7)*D56),L56)</f>
        <v>0</v>
      </c>
    </row>
    <row r="57" customFormat="false" ht="15" hidden="false" customHeight="false" outlineLevel="0" collapsed="false">
      <c r="A57" s="13"/>
      <c r="B57" s="13"/>
      <c r="C57" s="14"/>
      <c r="D57" s="15"/>
      <c r="E57" s="16"/>
      <c r="F57" s="14"/>
      <c r="G57" s="13"/>
      <c r="H57" s="17" t="n">
        <f aca="false">IF(AND(ISNUMBER(C57),ISNUMBER(D57)),C57*D57,0)</f>
        <v>0</v>
      </c>
      <c r="I57" s="18" t="str">
        <f aca="false">IF(ISNUMBER(E57),ROUNDUP(MONTH(E57)/3,0),"")</f>
        <v/>
      </c>
      <c r="J57" s="17" t="n">
        <f aca="false">IF(AND(H57&gt;0,D57&gt;0.5,G57="Y"),MAX(0,H57-MIN(F57,H57)),0)</f>
        <v>0</v>
      </c>
      <c r="K57" s="17" t="n">
        <f aca="false">IF(OR(H57=0,I57=""),0,(H57-IF(D57&gt;0.5,MIN(F57,H57),0)-J57)*IF(B57="7-year (machinery, furniture)",IF(Summary!$C$12="Mid-quarter",INDEX(Limits!$C$14:$F$14,I57),Limits!$B$14),IF(Summary!$C$12="Mid-quarter",INDEX(Limits!$C$13:$F$13,I57),Limits!$B$13)))</f>
        <v>0</v>
      </c>
      <c r="L57" s="17" t="n">
        <f aca="false">IF(H57=0,0,IF(D57&gt;0.5,MIN(F57,H57),0)+J57+K57)</f>
        <v>0</v>
      </c>
      <c r="M57" s="17" t="n">
        <f aca="false">IF(OR(B57="Passenger car (6,000 lbs or less)"),MIN(L57,IF(G57="Y",Limits!$B$6,Limits!$B$7)*D57),L57)</f>
        <v>0</v>
      </c>
    </row>
    <row r="58" customFormat="false" ht="15" hidden="false" customHeight="false" outlineLevel="0" collapsed="false">
      <c r="A58" s="13"/>
      <c r="B58" s="13"/>
      <c r="C58" s="14"/>
      <c r="D58" s="15"/>
      <c r="E58" s="16"/>
      <c r="F58" s="14"/>
      <c r="G58" s="13"/>
      <c r="H58" s="17" t="n">
        <f aca="false">IF(AND(ISNUMBER(C58),ISNUMBER(D58)),C58*D58,0)</f>
        <v>0</v>
      </c>
      <c r="I58" s="18" t="str">
        <f aca="false">IF(ISNUMBER(E58),ROUNDUP(MONTH(E58)/3,0),"")</f>
        <v/>
      </c>
      <c r="J58" s="17" t="n">
        <f aca="false">IF(AND(H58&gt;0,D58&gt;0.5,G58="Y"),MAX(0,H58-MIN(F58,H58)),0)</f>
        <v>0</v>
      </c>
      <c r="K58" s="17" t="n">
        <f aca="false">IF(OR(H58=0,I58=""),0,(H58-IF(D58&gt;0.5,MIN(F58,H58),0)-J58)*IF(B58="7-year (machinery, furniture)",IF(Summary!$C$12="Mid-quarter",INDEX(Limits!$C$14:$F$14,I58),Limits!$B$14),IF(Summary!$C$12="Mid-quarter",INDEX(Limits!$C$13:$F$13,I58),Limits!$B$13)))</f>
        <v>0</v>
      </c>
      <c r="L58" s="17" t="n">
        <f aca="false">IF(H58=0,0,IF(D58&gt;0.5,MIN(F58,H58),0)+J58+K58)</f>
        <v>0</v>
      </c>
      <c r="M58" s="17" t="n">
        <f aca="false">IF(OR(B58="Passenger car (6,000 lbs or less)"),MIN(L58,IF(G58="Y",Limits!$B$6,Limits!$B$7)*D58),L58)</f>
        <v>0</v>
      </c>
    </row>
    <row r="59" customFormat="false" ht="15" hidden="false" customHeight="false" outlineLevel="0" collapsed="false">
      <c r="A59" s="13"/>
      <c r="B59" s="13"/>
      <c r="C59" s="14"/>
      <c r="D59" s="15"/>
      <c r="E59" s="16"/>
      <c r="F59" s="14"/>
      <c r="G59" s="13"/>
      <c r="H59" s="17" t="n">
        <f aca="false">IF(AND(ISNUMBER(C59),ISNUMBER(D59)),C59*D59,0)</f>
        <v>0</v>
      </c>
      <c r="I59" s="18" t="str">
        <f aca="false">IF(ISNUMBER(E59),ROUNDUP(MONTH(E59)/3,0),"")</f>
        <v/>
      </c>
      <c r="J59" s="17" t="n">
        <f aca="false">IF(AND(H59&gt;0,D59&gt;0.5,G59="Y"),MAX(0,H59-MIN(F59,H59)),0)</f>
        <v>0</v>
      </c>
      <c r="K59" s="17" t="n">
        <f aca="false">IF(OR(H59=0,I59=""),0,(H59-IF(D59&gt;0.5,MIN(F59,H59),0)-J59)*IF(B59="7-year (machinery, furniture)",IF(Summary!$C$12="Mid-quarter",INDEX(Limits!$C$14:$F$14,I59),Limits!$B$14),IF(Summary!$C$12="Mid-quarter",INDEX(Limits!$C$13:$F$13,I59),Limits!$B$13)))</f>
        <v>0</v>
      </c>
      <c r="L59" s="17" t="n">
        <f aca="false">IF(H59=0,0,IF(D59&gt;0.5,MIN(F59,H59),0)+J59+K59)</f>
        <v>0</v>
      </c>
      <c r="M59" s="17" t="n">
        <f aca="false">IF(OR(B59="Passenger car (6,000 lbs or less)"),MIN(L59,IF(G59="Y",Limits!$B$6,Limits!$B$7)*D59),L59)</f>
        <v>0</v>
      </c>
    </row>
    <row r="60" customFormat="false" ht="15" hidden="false" customHeight="false" outlineLevel="0" collapsed="false">
      <c r="A60" s="13"/>
      <c r="B60" s="13"/>
      <c r="C60" s="14"/>
      <c r="D60" s="15"/>
      <c r="E60" s="16"/>
      <c r="F60" s="14"/>
      <c r="G60" s="13"/>
      <c r="H60" s="17" t="n">
        <f aca="false">IF(AND(ISNUMBER(C60),ISNUMBER(D60)),C60*D60,0)</f>
        <v>0</v>
      </c>
      <c r="I60" s="18" t="str">
        <f aca="false">IF(ISNUMBER(E60),ROUNDUP(MONTH(E60)/3,0),"")</f>
        <v/>
      </c>
      <c r="J60" s="17" t="n">
        <f aca="false">IF(AND(H60&gt;0,D60&gt;0.5,G60="Y"),MAX(0,H60-MIN(F60,H60)),0)</f>
        <v>0</v>
      </c>
      <c r="K60" s="17" t="n">
        <f aca="false">IF(OR(H60=0,I60=""),0,(H60-IF(D60&gt;0.5,MIN(F60,H60),0)-J60)*IF(B60="7-year (machinery, furniture)",IF(Summary!$C$12="Mid-quarter",INDEX(Limits!$C$14:$F$14,I60),Limits!$B$14),IF(Summary!$C$12="Mid-quarter",INDEX(Limits!$C$13:$F$13,I60),Limits!$B$13)))</f>
        <v>0</v>
      </c>
      <c r="L60" s="17" t="n">
        <f aca="false">IF(H60=0,0,IF(D60&gt;0.5,MIN(F60,H60),0)+J60+K60)</f>
        <v>0</v>
      </c>
      <c r="M60" s="17" t="n">
        <f aca="false">IF(OR(B60="Passenger car (6,000 lbs or less)"),MIN(L60,IF(G60="Y",Limits!$B$6,Limits!$B$7)*D60),L60)</f>
        <v>0</v>
      </c>
    </row>
    <row r="61" customFormat="false" ht="15" hidden="false" customHeight="false" outlineLevel="0" collapsed="false">
      <c r="A61" s="13"/>
      <c r="B61" s="13"/>
      <c r="C61" s="14"/>
      <c r="D61" s="15"/>
      <c r="E61" s="16"/>
      <c r="F61" s="14"/>
      <c r="G61" s="13"/>
      <c r="H61" s="17" t="n">
        <f aca="false">IF(AND(ISNUMBER(C61),ISNUMBER(D61)),C61*D61,0)</f>
        <v>0</v>
      </c>
      <c r="I61" s="18" t="str">
        <f aca="false">IF(ISNUMBER(E61),ROUNDUP(MONTH(E61)/3,0),"")</f>
        <v/>
      </c>
      <c r="J61" s="17" t="n">
        <f aca="false">IF(AND(H61&gt;0,D61&gt;0.5,G61="Y"),MAX(0,H61-MIN(F61,H61)),0)</f>
        <v>0</v>
      </c>
      <c r="K61" s="17" t="n">
        <f aca="false">IF(OR(H61=0,I61=""),0,(H61-IF(D61&gt;0.5,MIN(F61,H61),0)-J61)*IF(B61="7-year (machinery, furniture)",IF(Summary!$C$12="Mid-quarter",INDEX(Limits!$C$14:$F$14,I61),Limits!$B$14),IF(Summary!$C$12="Mid-quarter",INDEX(Limits!$C$13:$F$13,I61),Limits!$B$13)))</f>
        <v>0</v>
      </c>
      <c r="L61" s="17" t="n">
        <f aca="false">IF(H61=0,0,IF(D61&gt;0.5,MIN(F61,H61),0)+J61+K61)</f>
        <v>0</v>
      </c>
      <c r="M61" s="17" t="n">
        <f aca="false">IF(OR(B61="Passenger car (6,000 lbs or less)"),MIN(L61,IF(G61="Y",Limits!$B$6,Limits!$B$7)*D61),L61)</f>
        <v>0</v>
      </c>
    </row>
    <row r="62" customFormat="false" ht="15" hidden="false" customHeight="false" outlineLevel="0" collapsed="false">
      <c r="A62" s="13"/>
      <c r="B62" s="13"/>
      <c r="C62" s="14"/>
      <c r="D62" s="15"/>
      <c r="E62" s="16"/>
      <c r="F62" s="14"/>
      <c r="G62" s="13"/>
      <c r="H62" s="17" t="n">
        <f aca="false">IF(AND(ISNUMBER(C62),ISNUMBER(D62)),C62*D62,0)</f>
        <v>0</v>
      </c>
      <c r="I62" s="18" t="str">
        <f aca="false">IF(ISNUMBER(E62),ROUNDUP(MONTH(E62)/3,0),"")</f>
        <v/>
      </c>
      <c r="J62" s="17" t="n">
        <f aca="false">IF(AND(H62&gt;0,D62&gt;0.5,G62="Y"),MAX(0,H62-MIN(F62,H62)),0)</f>
        <v>0</v>
      </c>
      <c r="K62" s="17" t="n">
        <f aca="false">IF(OR(H62=0,I62=""),0,(H62-IF(D62&gt;0.5,MIN(F62,H62),0)-J62)*IF(B62="7-year (machinery, furniture)",IF(Summary!$C$12="Mid-quarter",INDEX(Limits!$C$14:$F$14,I62),Limits!$B$14),IF(Summary!$C$12="Mid-quarter",INDEX(Limits!$C$13:$F$13,I62),Limits!$B$13)))</f>
        <v>0</v>
      </c>
      <c r="L62" s="17" t="n">
        <f aca="false">IF(H62=0,0,IF(D62&gt;0.5,MIN(F62,H62),0)+J62+K62)</f>
        <v>0</v>
      </c>
      <c r="M62" s="17" t="n">
        <f aca="false">IF(OR(B62="Passenger car (6,000 lbs or less)"),MIN(L62,IF(G62="Y",Limits!$B$6,Limits!$B$7)*D62),L62)</f>
        <v>0</v>
      </c>
    </row>
    <row r="63" customFormat="false" ht="15" hidden="false" customHeight="false" outlineLevel="0" collapsed="false">
      <c r="A63" s="13"/>
      <c r="B63" s="13"/>
      <c r="C63" s="14"/>
      <c r="D63" s="15"/>
      <c r="E63" s="16"/>
      <c r="F63" s="14"/>
      <c r="G63" s="13"/>
      <c r="H63" s="17" t="n">
        <f aca="false">IF(AND(ISNUMBER(C63),ISNUMBER(D63)),C63*D63,0)</f>
        <v>0</v>
      </c>
      <c r="I63" s="18" t="str">
        <f aca="false">IF(ISNUMBER(E63),ROUNDUP(MONTH(E63)/3,0),"")</f>
        <v/>
      </c>
      <c r="J63" s="17" t="n">
        <f aca="false">IF(AND(H63&gt;0,D63&gt;0.5,G63="Y"),MAX(0,H63-MIN(F63,H63)),0)</f>
        <v>0</v>
      </c>
      <c r="K63" s="17" t="n">
        <f aca="false">IF(OR(H63=0,I63=""),0,(H63-IF(D63&gt;0.5,MIN(F63,H63),0)-J63)*IF(B63="7-year (machinery, furniture)",IF(Summary!$C$12="Mid-quarter",INDEX(Limits!$C$14:$F$14,I63),Limits!$B$14),IF(Summary!$C$12="Mid-quarter",INDEX(Limits!$C$13:$F$13,I63),Limits!$B$13)))</f>
        <v>0</v>
      </c>
      <c r="L63" s="17" t="n">
        <f aca="false">IF(H63=0,0,IF(D63&gt;0.5,MIN(F63,H63),0)+J63+K63)</f>
        <v>0</v>
      </c>
      <c r="M63" s="17" t="n">
        <f aca="false">IF(OR(B63="Passenger car (6,000 lbs or less)"),MIN(L63,IF(G63="Y",Limits!$B$6,Limits!$B$7)*D63),L63)</f>
        <v>0</v>
      </c>
    </row>
    <row r="64" customFormat="false" ht="15" hidden="false" customHeight="false" outlineLevel="0" collapsed="false">
      <c r="A64" s="13"/>
      <c r="B64" s="13"/>
      <c r="C64" s="14"/>
      <c r="D64" s="15"/>
      <c r="E64" s="16"/>
      <c r="F64" s="14"/>
      <c r="G64" s="13"/>
      <c r="H64" s="17" t="n">
        <f aca="false">IF(AND(ISNUMBER(C64),ISNUMBER(D64)),C64*D64,0)</f>
        <v>0</v>
      </c>
      <c r="I64" s="18" t="str">
        <f aca="false">IF(ISNUMBER(E64),ROUNDUP(MONTH(E64)/3,0),"")</f>
        <v/>
      </c>
      <c r="J64" s="17" t="n">
        <f aca="false">IF(AND(H64&gt;0,D64&gt;0.5,G64="Y"),MAX(0,H64-MIN(F64,H64)),0)</f>
        <v>0</v>
      </c>
      <c r="K64" s="17" t="n">
        <f aca="false">IF(OR(H64=0,I64=""),0,(H64-IF(D64&gt;0.5,MIN(F64,H64),0)-J64)*IF(B64="7-year (machinery, furniture)",IF(Summary!$C$12="Mid-quarter",INDEX(Limits!$C$14:$F$14,I64),Limits!$B$14),IF(Summary!$C$12="Mid-quarter",INDEX(Limits!$C$13:$F$13,I64),Limits!$B$13)))</f>
        <v>0</v>
      </c>
      <c r="L64" s="17" t="n">
        <f aca="false">IF(H64=0,0,IF(D64&gt;0.5,MIN(F64,H64),0)+J64+K64)</f>
        <v>0</v>
      </c>
      <c r="M64" s="17" t="n">
        <f aca="false">IF(OR(B64="Passenger car (6,000 lbs or less)"),MIN(L64,IF(G64="Y",Limits!$B$6,Limits!$B$7)*D64),L64)</f>
        <v>0</v>
      </c>
    </row>
    <row r="65" customFormat="false" ht="15" hidden="false" customHeight="false" outlineLevel="0" collapsed="false">
      <c r="A65" s="13"/>
      <c r="B65" s="13"/>
      <c r="C65" s="14"/>
      <c r="D65" s="15"/>
      <c r="E65" s="16"/>
      <c r="F65" s="14"/>
      <c r="G65" s="13"/>
      <c r="H65" s="17" t="n">
        <f aca="false">IF(AND(ISNUMBER(C65),ISNUMBER(D65)),C65*D65,0)</f>
        <v>0</v>
      </c>
      <c r="I65" s="18" t="str">
        <f aca="false">IF(ISNUMBER(E65),ROUNDUP(MONTH(E65)/3,0),"")</f>
        <v/>
      </c>
      <c r="J65" s="17" t="n">
        <f aca="false">IF(AND(H65&gt;0,D65&gt;0.5,G65="Y"),MAX(0,H65-MIN(F65,H65)),0)</f>
        <v>0</v>
      </c>
      <c r="K65" s="17" t="n">
        <f aca="false">IF(OR(H65=0,I65=""),0,(H65-IF(D65&gt;0.5,MIN(F65,H65),0)-J65)*IF(B65="7-year (machinery, furniture)",IF(Summary!$C$12="Mid-quarter",INDEX(Limits!$C$14:$F$14,I65),Limits!$B$14),IF(Summary!$C$12="Mid-quarter",INDEX(Limits!$C$13:$F$13,I65),Limits!$B$13)))</f>
        <v>0</v>
      </c>
      <c r="L65" s="17" t="n">
        <f aca="false">IF(H65=0,0,IF(D65&gt;0.5,MIN(F65,H65),0)+J65+K65)</f>
        <v>0</v>
      </c>
      <c r="M65" s="17" t="n">
        <f aca="false">IF(OR(B65="Passenger car (6,000 lbs or less)"),MIN(L65,IF(G65="Y",Limits!$B$6,Limits!$B$7)*D65),L65)</f>
        <v>0</v>
      </c>
    </row>
    <row r="66" customFormat="false" ht="15" hidden="false" customHeight="false" outlineLevel="0" collapsed="false">
      <c r="A66" s="13"/>
      <c r="B66" s="13"/>
      <c r="C66" s="14"/>
      <c r="D66" s="15"/>
      <c r="E66" s="16"/>
      <c r="F66" s="14"/>
      <c r="G66" s="13"/>
      <c r="H66" s="17" t="n">
        <f aca="false">IF(AND(ISNUMBER(C66),ISNUMBER(D66)),C66*D66,0)</f>
        <v>0</v>
      </c>
      <c r="I66" s="18" t="str">
        <f aca="false">IF(ISNUMBER(E66),ROUNDUP(MONTH(E66)/3,0),"")</f>
        <v/>
      </c>
      <c r="J66" s="17" t="n">
        <f aca="false">IF(AND(H66&gt;0,D66&gt;0.5,G66="Y"),MAX(0,H66-MIN(F66,H66)),0)</f>
        <v>0</v>
      </c>
      <c r="K66" s="17" t="n">
        <f aca="false">IF(OR(H66=0,I66=""),0,(H66-IF(D66&gt;0.5,MIN(F66,H66),0)-J66)*IF(B66="7-year (machinery, furniture)",IF(Summary!$C$12="Mid-quarter",INDEX(Limits!$C$14:$F$14,I66),Limits!$B$14),IF(Summary!$C$12="Mid-quarter",INDEX(Limits!$C$13:$F$13,I66),Limits!$B$13)))</f>
        <v>0</v>
      </c>
      <c r="L66" s="17" t="n">
        <f aca="false">IF(H66=0,0,IF(D66&gt;0.5,MIN(F66,H66),0)+J66+K66)</f>
        <v>0</v>
      </c>
      <c r="M66" s="17" t="n">
        <f aca="false">IF(OR(B66="Passenger car (6,000 lbs or less)"),MIN(L66,IF(G66="Y",Limits!$B$6,Limits!$B$7)*D66),L66)</f>
        <v>0</v>
      </c>
    </row>
    <row r="67" customFormat="false" ht="15" hidden="false" customHeight="false" outlineLevel="0" collapsed="false">
      <c r="A67" s="13"/>
      <c r="B67" s="13"/>
      <c r="C67" s="14"/>
      <c r="D67" s="15"/>
      <c r="E67" s="16"/>
      <c r="F67" s="14"/>
      <c r="G67" s="13"/>
      <c r="H67" s="17" t="n">
        <f aca="false">IF(AND(ISNUMBER(C67),ISNUMBER(D67)),C67*D67,0)</f>
        <v>0</v>
      </c>
      <c r="I67" s="18" t="str">
        <f aca="false">IF(ISNUMBER(E67),ROUNDUP(MONTH(E67)/3,0),"")</f>
        <v/>
      </c>
      <c r="J67" s="17" t="n">
        <f aca="false">IF(AND(H67&gt;0,D67&gt;0.5,G67="Y"),MAX(0,H67-MIN(F67,H67)),0)</f>
        <v>0</v>
      </c>
      <c r="K67" s="17" t="n">
        <f aca="false">IF(OR(H67=0,I67=""),0,(H67-IF(D67&gt;0.5,MIN(F67,H67),0)-J67)*IF(B67="7-year (machinery, furniture)",IF(Summary!$C$12="Mid-quarter",INDEX(Limits!$C$14:$F$14,I67),Limits!$B$14),IF(Summary!$C$12="Mid-quarter",INDEX(Limits!$C$13:$F$13,I67),Limits!$B$13)))</f>
        <v>0</v>
      </c>
      <c r="L67" s="17" t="n">
        <f aca="false">IF(H67=0,0,IF(D67&gt;0.5,MIN(F67,H67),0)+J67+K67)</f>
        <v>0</v>
      </c>
      <c r="M67" s="17" t="n">
        <f aca="false">IF(OR(B67="Passenger car (6,000 lbs or less)"),MIN(L67,IF(G67="Y",Limits!$B$6,Limits!$B$7)*D67),L67)</f>
        <v>0</v>
      </c>
    </row>
    <row r="68" customFormat="false" ht="15" hidden="false" customHeight="false" outlineLevel="0" collapsed="false">
      <c r="A68" s="13"/>
      <c r="B68" s="13"/>
      <c r="C68" s="14"/>
      <c r="D68" s="15"/>
      <c r="E68" s="16"/>
      <c r="F68" s="14"/>
      <c r="G68" s="13"/>
      <c r="H68" s="17" t="n">
        <f aca="false">IF(AND(ISNUMBER(C68),ISNUMBER(D68)),C68*D68,0)</f>
        <v>0</v>
      </c>
      <c r="I68" s="18" t="str">
        <f aca="false">IF(ISNUMBER(E68),ROUNDUP(MONTH(E68)/3,0),"")</f>
        <v/>
      </c>
      <c r="J68" s="17" t="n">
        <f aca="false">IF(AND(H68&gt;0,D68&gt;0.5,G68="Y"),MAX(0,H68-MIN(F68,H68)),0)</f>
        <v>0</v>
      </c>
      <c r="K68" s="17" t="n">
        <f aca="false">IF(OR(H68=0,I68=""),0,(H68-IF(D68&gt;0.5,MIN(F68,H68),0)-J68)*IF(B68="7-year (machinery, furniture)",IF(Summary!$C$12="Mid-quarter",INDEX(Limits!$C$14:$F$14,I68),Limits!$B$14),IF(Summary!$C$12="Mid-quarter",INDEX(Limits!$C$13:$F$13,I68),Limits!$B$13)))</f>
        <v>0</v>
      </c>
      <c r="L68" s="17" t="n">
        <f aca="false">IF(H68=0,0,IF(D68&gt;0.5,MIN(F68,H68),0)+J68+K68)</f>
        <v>0</v>
      </c>
      <c r="M68" s="17" t="n">
        <f aca="false">IF(OR(B68="Passenger car (6,000 lbs or less)"),MIN(L68,IF(G68="Y",Limits!$B$6,Limits!$B$7)*D68),L68)</f>
        <v>0</v>
      </c>
    </row>
    <row r="69" customFormat="false" ht="15" hidden="false" customHeight="false" outlineLevel="0" collapsed="false">
      <c r="A69" s="13"/>
      <c r="B69" s="13"/>
      <c r="C69" s="14"/>
      <c r="D69" s="15"/>
      <c r="E69" s="16"/>
      <c r="F69" s="14"/>
      <c r="G69" s="13"/>
      <c r="H69" s="17" t="n">
        <f aca="false">IF(AND(ISNUMBER(C69),ISNUMBER(D69)),C69*D69,0)</f>
        <v>0</v>
      </c>
      <c r="I69" s="18" t="str">
        <f aca="false">IF(ISNUMBER(E69),ROUNDUP(MONTH(E69)/3,0),"")</f>
        <v/>
      </c>
      <c r="J69" s="17" t="n">
        <f aca="false">IF(AND(H69&gt;0,D69&gt;0.5,G69="Y"),MAX(0,H69-MIN(F69,H69)),0)</f>
        <v>0</v>
      </c>
      <c r="K69" s="17" t="n">
        <f aca="false">IF(OR(H69=0,I69=""),0,(H69-IF(D69&gt;0.5,MIN(F69,H69),0)-J69)*IF(B69="7-year (machinery, furniture)",IF(Summary!$C$12="Mid-quarter",INDEX(Limits!$C$14:$F$14,I69),Limits!$B$14),IF(Summary!$C$12="Mid-quarter",INDEX(Limits!$C$13:$F$13,I69),Limits!$B$13)))</f>
        <v>0</v>
      </c>
      <c r="L69" s="17" t="n">
        <f aca="false">IF(H69=0,0,IF(D69&gt;0.5,MIN(F69,H69),0)+J69+K69)</f>
        <v>0</v>
      </c>
      <c r="M69" s="17" t="n">
        <f aca="false">IF(OR(B69="Passenger car (6,000 lbs or less)"),MIN(L69,IF(G69="Y",Limits!$B$6,Limits!$B$7)*D69),L69)</f>
        <v>0</v>
      </c>
    </row>
    <row r="70" customFormat="false" ht="15" hidden="false" customHeight="false" outlineLevel="0" collapsed="false">
      <c r="A70" s="13"/>
      <c r="B70" s="13"/>
      <c r="C70" s="14"/>
      <c r="D70" s="15"/>
      <c r="E70" s="16"/>
      <c r="F70" s="14"/>
      <c r="G70" s="13"/>
      <c r="H70" s="17" t="n">
        <f aca="false">IF(AND(ISNUMBER(C70),ISNUMBER(D70)),C70*D70,0)</f>
        <v>0</v>
      </c>
      <c r="I70" s="18" t="str">
        <f aca="false">IF(ISNUMBER(E70),ROUNDUP(MONTH(E70)/3,0),"")</f>
        <v/>
      </c>
      <c r="J70" s="17" t="n">
        <f aca="false">IF(AND(H70&gt;0,D70&gt;0.5,G70="Y"),MAX(0,H70-MIN(F70,H70)),0)</f>
        <v>0</v>
      </c>
      <c r="K70" s="17" t="n">
        <f aca="false">IF(OR(H70=0,I70=""),0,(H70-IF(D70&gt;0.5,MIN(F70,H70),0)-J70)*IF(B70="7-year (machinery, furniture)",IF(Summary!$C$12="Mid-quarter",INDEX(Limits!$C$14:$F$14,I70),Limits!$B$14),IF(Summary!$C$12="Mid-quarter",INDEX(Limits!$C$13:$F$13,I70),Limits!$B$13)))</f>
        <v>0</v>
      </c>
      <c r="L70" s="17" t="n">
        <f aca="false">IF(H70=0,0,IF(D70&gt;0.5,MIN(F70,H70),0)+J70+K70)</f>
        <v>0</v>
      </c>
      <c r="M70" s="17" t="n">
        <f aca="false">IF(OR(B70="Passenger car (6,000 lbs or less)"),MIN(L70,IF(G70="Y",Limits!$B$6,Limits!$B$7)*D70),L70)</f>
        <v>0</v>
      </c>
    </row>
    <row r="71" customFormat="false" ht="15" hidden="false" customHeight="false" outlineLevel="0" collapsed="false">
      <c r="A71" s="13"/>
      <c r="B71" s="13"/>
      <c r="C71" s="14"/>
      <c r="D71" s="15"/>
      <c r="E71" s="16"/>
      <c r="F71" s="14"/>
      <c r="G71" s="13"/>
      <c r="H71" s="17" t="n">
        <f aca="false">IF(AND(ISNUMBER(C71),ISNUMBER(D71)),C71*D71,0)</f>
        <v>0</v>
      </c>
      <c r="I71" s="18" t="str">
        <f aca="false">IF(ISNUMBER(E71),ROUNDUP(MONTH(E71)/3,0),"")</f>
        <v/>
      </c>
      <c r="J71" s="17" t="n">
        <f aca="false">IF(AND(H71&gt;0,D71&gt;0.5,G71="Y"),MAX(0,H71-MIN(F71,H71)),0)</f>
        <v>0</v>
      </c>
      <c r="K71" s="17" t="n">
        <f aca="false">IF(OR(H71=0,I71=""),0,(H71-IF(D71&gt;0.5,MIN(F71,H71),0)-J71)*IF(B71="7-year (machinery, furniture)",IF(Summary!$C$12="Mid-quarter",INDEX(Limits!$C$14:$F$14,I71),Limits!$B$14),IF(Summary!$C$12="Mid-quarter",INDEX(Limits!$C$13:$F$13,I71),Limits!$B$13)))</f>
        <v>0</v>
      </c>
      <c r="L71" s="17" t="n">
        <f aca="false">IF(H71=0,0,IF(D71&gt;0.5,MIN(F71,H71),0)+J71+K71)</f>
        <v>0</v>
      </c>
      <c r="M71" s="17" t="n">
        <f aca="false">IF(OR(B71="Passenger car (6,000 lbs or less)"),MIN(L71,IF(G71="Y",Limits!$B$6,Limits!$B$7)*D71),L71)</f>
        <v>0</v>
      </c>
    </row>
    <row r="72" customFormat="false" ht="15" hidden="false" customHeight="false" outlineLevel="0" collapsed="false">
      <c r="A72" s="13"/>
      <c r="B72" s="13"/>
      <c r="C72" s="14"/>
      <c r="D72" s="15"/>
      <c r="E72" s="16"/>
      <c r="F72" s="14"/>
      <c r="G72" s="13"/>
      <c r="H72" s="17" t="n">
        <f aca="false">IF(AND(ISNUMBER(C72),ISNUMBER(D72)),C72*D72,0)</f>
        <v>0</v>
      </c>
      <c r="I72" s="18" t="str">
        <f aca="false">IF(ISNUMBER(E72),ROUNDUP(MONTH(E72)/3,0),"")</f>
        <v/>
      </c>
      <c r="J72" s="17" t="n">
        <f aca="false">IF(AND(H72&gt;0,D72&gt;0.5,G72="Y"),MAX(0,H72-MIN(F72,H72)),0)</f>
        <v>0</v>
      </c>
      <c r="K72" s="17" t="n">
        <f aca="false">IF(OR(H72=0,I72=""),0,(H72-IF(D72&gt;0.5,MIN(F72,H72),0)-J72)*IF(B72="7-year (machinery, furniture)",IF(Summary!$C$12="Mid-quarter",INDEX(Limits!$C$14:$F$14,I72),Limits!$B$14),IF(Summary!$C$12="Mid-quarter",INDEX(Limits!$C$13:$F$13,I72),Limits!$B$13)))</f>
        <v>0</v>
      </c>
      <c r="L72" s="17" t="n">
        <f aca="false">IF(H72=0,0,IF(D72&gt;0.5,MIN(F72,H72),0)+J72+K72)</f>
        <v>0</v>
      </c>
      <c r="M72" s="17" t="n">
        <f aca="false">IF(OR(B72="Passenger car (6,000 lbs or less)"),MIN(L72,IF(G72="Y",Limits!$B$6,Limits!$B$7)*D72),L72)</f>
        <v>0</v>
      </c>
    </row>
    <row r="73" customFormat="false" ht="15" hidden="false" customHeight="false" outlineLevel="0" collapsed="false">
      <c r="A73" s="13"/>
      <c r="B73" s="13"/>
      <c r="C73" s="14"/>
      <c r="D73" s="15"/>
      <c r="E73" s="16"/>
      <c r="F73" s="14"/>
      <c r="G73" s="13"/>
      <c r="H73" s="17" t="n">
        <f aca="false">IF(AND(ISNUMBER(C73),ISNUMBER(D73)),C73*D73,0)</f>
        <v>0</v>
      </c>
      <c r="I73" s="18" t="str">
        <f aca="false">IF(ISNUMBER(E73),ROUNDUP(MONTH(E73)/3,0),"")</f>
        <v/>
      </c>
      <c r="J73" s="17" t="n">
        <f aca="false">IF(AND(H73&gt;0,D73&gt;0.5,G73="Y"),MAX(0,H73-MIN(F73,H73)),0)</f>
        <v>0</v>
      </c>
      <c r="K73" s="17" t="n">
        <f aca="false">IF(OR(H73=0,I73=""),0,(H73-IF(D73&gt;0.5,MIN(F73,H73),0)-J73)*IF(B73="7-year (machinery, furniture)",IF(Summary!$C$12="Mid-quarter",INDEX(Limits!$C$14:$F$14,I73),Limits!$B$14),IF(Summary!$C$12="Mid-quarter",INDEX(Limits!$C$13:$F$13,I73),Limits!$B$13)))</f>
        <v>0</v>
      </c>
      <c r="L73" s="17" t="n">
        <f aca="false">IF(H73=0,0,IF(D73&gt;0.5,MIN(F73,H73),0)+J73+K73)</f>
        <v>0</v>
      </c>
      <c r="M73" s="17" t="n">
        <f aca="false">IF(OR(B73="Passenger car (6,000 lbs or less)"),MIN(L73,IF(G73="Y",Limits!$B$6,Limits!$B$7)*D73),L73)</f>
        <v>0</v>
      </c>
    </row>
    <row r="74" customFormat="false" ht="15" hidden="false" customHeight="false" outlineLevel="0" collapsed="false">
      <c r="A74" s="13"/>
      <c r="B74" s="13"/>
      <c r="C74" s="14"/>
      <c r="D74" s="15"/>
      <c r="E74" s="16"/>
      <c r="F74" s="14"/>
      <c r="G74" s="13"/>
      <c r="H74" s="17" t="n">
        <f aca="false">IF(AND(ISNUMBER(C74),ISNUMBER(D74)),C74*D74,0)</f>
        <v>0</v>
      </c>
      <c r="I74" s="18" t="str">
        <f aca="false">IF(ISNUMBER(E74),ROUNDUP(MONTH(E74)/3,0),"")</f>
        <v/>
      </c>
      <c r="J74" s="17" t="n">
        <f aca="false">IF(AND(H74&gt;0,D74&gt;0.5,G74="Y"),MAX(0,H74-MIN(F74,H74)),0)</f>
        <v>0</v>
      </c>
      <c r="K74" s="17" t="n">
        <f aca="false">IF(OR(H74=0,I74=""),0,(H74-IF(D74&gt;0.5,MIN(F74,H74),0)-J74)*IF(B74="7-year (machinery, furniture)",IF(Summary!$C$12="Mid-quarter",INDEX(Limits!$C$14:$F$14,I74),Limits!$B$14),IF(Summary!$C$12="Mid-quarter",INDEX(Limits!$C$13:$F$13,I74),Limits!$B$13)))</f>
        <v>0</v>
      </c>
      <c r="L74" s="17" t="n">
        <f aca="false">IF(H74=0,0,IF(D74&gt;0.5,MIN(F74,H74),0)+J74+K74)</f>
        <v>0</v>
      </c>
      <c r="M74" s="17" t="n">
        <f aca="false">IF(OR(B74="Passenger car (6,000 lbs or less)"),MIN(L74,IF(G74="Y",Limits!$B$6,Limits!$B$7)*D74),L74)</f>
        <v>0</v>
      </c>
    </row>
    <row r="75" customFormat="false" ht="15" hidden="false" customHeight="false" outlineLevel="0" collapsed="false">
      <c r="A75" s="13"/>
      <c r="B75" s="13"/>
      <c r="C75" s="14"/>
      <c r="D75" s="15"/>
      <c r="E75" s="16"/>
      <c r="F75" s="14"/>
      <c r="G75" s="13"/>
      <c r="H75" s="17" t="n">
        <f aca="false">IF(AND(ISNUMBER(C75),ISNUMBER(D75)),C75*D75,0)</f>
        <v>0</v>
      </c>
      <c r="I75" s="18" t="str">
        <f aca="false">IF(ISNUMBER(E75),ROUNDUP(MONTH(E75)/3,0),"")</f>
        <v/>
      </c>
      <c r="J75" s="17" t="n">
        <f aca="false">IF(AND(H75&gt;0,D75&gt;0.5,G75="Y"),MAX(0,H75-MIN(F75,H75)),0)</f>
        <v>0</v>
      </c>
      <c r="K75" s="17" t="n">
        <f aca="false">IF(OR(H75=0,I75=""),0,(H75-IF(D75&gt;0.5,MIN(F75,H75),0)-J75)*IF(B75="7-year (machinery, furniture)",IF(Summary!$C$12="Mid-quarter",INDEX(Limits!$C$14:$F$14,I75),Limits!$B$14),IF(Summary!$C$12="Mid-quarter",INDEX(Limits!$C$13:$F$13,I75),Limits!$B$13)))</f>
        <v>0</v>
      </c>
      <c r="L75" s="17" t="n">
        <f aca="false">IF(H75=0,0,IF(D75&gt;0.5,MIN(F75,H75),0)+J75+K75)</f>
        <v>0</v>
      </c>
      <c r="M75" s="17" t="n">
        <f aca="false">IF(OR(B75="Passenger car (6,000 lbs or less)"),MIN(L75,IF(G75="Y",Limits!$B$6,Limits!$B$7)*D75),L75)</f>
        <v>0</v>
      </c>
    </row>
    <row r="76" customFormat="false" ht="15" hidden="false" customHeight="false" outlineLevel="0" collapsed="false">
      <c r="A76" s="13"/>
      <c r="B76" s="13"/>
      <c r="C76" s="14"/>
      <c r="D76" s="15"/>
      <c r="E76" s="16"/>
      <c r="F76" s="14"/>
      <c r="G76" s="13"/>
      <c r="H76" s="17" t="n">
        <f aca="false">IF(AND(ISNUMBER(C76),ISNUMBER(D76)),C76*D76,0)</f>
        <v>0</v>
      </c>
      <c r="I76" s="18" t="str">
        <f aca="false">IF(ISNUMBER(E76),ROUNDUP(MONTH(E76)/3,0),"")</f>
        <v/>
      </c>
      <c r="J76" s="17" t="n">
        <f aca="false">IF(AND(H76&gt;0,D76&gt;0.5,G76="Y"),MAX(0,H76-MIN(F76,H76)),0)</f>
        <v>0</v>
      </c>
      <c r="K76" s="17" t="n">
        <f aca="false">IF(OR(H76=0,I76=""),0,(H76-IF(D76&gt;0.5,MIN(F76,H76),0)-J76)*IF(B76="7-year (machinery, furniture)",IF(Summary!$C$12="Mid-quarter",INDEX(Limits!$C$14:$F$14,I76),Limits!$B$14),IF(Summary!$C$12="Mid-quarter",INDEX(Limits!$C$13:$F$13,I76),Limits!$B$13)))</f>
        <v>0</v>
      </c>
      <c r="L76" s="17" t="n">
        <f aca="false">IF(H76=0,0,IF(D76&gt;0.5,MIN(F76,H76),0)+J76+K76)</f>
        <v>0</v>
      </c>
      <c r="M76" s="17" t="n">
        <f aca="false">IF(OR(B76="Passenger car (6,000 lbs or less)"),MIN(L76,IF(G76="Y",Limits!$B$6,Limits!$B$7)*D76),L76)</f>
        <v>0</v>
      </c>
    </row>
    <row r="77" customFormat="false" ht="15" hidden="false" customHeight="false" outlineLevel="0" collapsed="false">
      <c r="A77" s="13"/>
      <c r="B77" s="13"/>
      <c r="C77" s="14"/>
      <c r="D77" s="15"/>
      <c r="E77" s="16"/>
      <c r="F77" s="14"/>
      <c r="G77" s="13"/>
      <c r="H77" s="17" t="n">
        <f aca="false">IF(AND(ISNUMBER(C77),ISNUMBER(D77)),C77*D77,0)</f>
        <v>0</v>
      </c>
      <c r="I77" s="18" t="str">
        <f aca="false">IF(ISNUMBER(E77),ROUNDUP(MONTH(E77)/3,0),"")</f>
        <v/>
      </c>
      <c r="J77" s="17" t="n">
        <f aca="false">IF(AND(H77&gt;0,D77&gt;0.5,G77="Y"),MAX(0,H77-MIN(F77,H77)),0)</f>
        <v>0</v>
      </c>
      <c r="K77" s="17" t="n">
        <f aca="false">IF(OR(H77=0,I77=""),0,(H77-IF(D77&gt;0.5,MIN(F77,H77),0)-J77)*IF(B77="7-year (machinery, furniture)",IF(Summary!$C$12="Mid-quarter",INDEX(Limits!$C$14:$F$14,I77),Limits!$B$14),IF(Summary!$C$12="Mid-quarter",INDEX(Limits!$C$13:$F$13,I77),Limits!$B$13)))</f>
        <v>0</v>
      </c>
      <c r="L77" s="17" t="n">
        <f aca="false">IF(H77=0,0,IF(D77&gt;0.5,MIN(F77,H77),0)+J77+K77)</f>
        <v>0</v>
      </c>
      <c r="M77" s="17" t="n">
        <f aca="false">IF(OR(B77="Passenger car (6,000 lbs or less)"),MIN(L77,IF(G77="Y",Limits!$B$6,Limits!$B$7)*D77),L77)</f>
        <v>0</v>
      </c>
    </row>
    <row r="78" customFormat="false" ht="15" hidden="false" customHeight="false" outlineLevel="0" collapsed="false">
      <c r="A78" s="13"/>
      <c r="B78" s="13"/>
      <c r="C78" s="14"/>
      <c r="D78" s="15"/>
      <c r="E78" s="16"/>
      <c r="F78" s="14"/>
      <c r="G78" s="13"/>
      <c r="H78" s="17" t="n">
        <f aca="false">IF(AND(ISNUMBER(C78),ISNUMBER(D78)),C78*D78,0)</f>
        <v>0</v>
      </c>
      <c r="I78" s="18" t="str">
        <f aca="false">IF(ISNUMBER(E78),ROUNDUP(MONTH(E78)/3,0),"")</f>
        <v/>
      </c>
      <c r="J78" s="17" t="n">
        <f aca="false">IF(AND(H78&gt;0,D78&gt;0.5,G78="Y"),MAX(0,H78-MIN(F78,H78)),0)</f>
        <v>0</v>
      </c>
      <c r="K78" s="17" t="n">
        <f aca="false">IF(OR(H78=0,I78=""),0,(H78-IF(D78&gt;0.5,MIN(F78,H78),0)-J78)*IF(B78="7-year (machinery, furniture)",IF(Summary!$C$12="Mid-quarter",INDEX(Limits!$C$14:$F$14,I78),Limits!$B$14),IF(Summary!$C$12="Mid-quarter",INDEX(Limits!$C$13:$F$13,I78),Limits!$B$13)))</f>
        <v>0</v>
      </c>
      <c r="L78" s="17" t="n">
        <f aca="false">IF(H78=0,0,IF(D78&gt;0.5,MIN(F78,H78),0)+J78+K78)</f>
        <v>0</v>
      </c>
      <c r="M78" s="17" t="n">
        <f aca="false">IF(OR(B78="Passenger car (6,000 lbs or less)"),MIN(L78,IF(G78="Y",Limits!$B$6,Limits!$B$7)*D78),L78)</f>
        <v>0</v>
      </c>
    </row>
    <row r="79" customFormat="false" ht="15" hidden="false" customHeight="false" outlineLevel="0" collapsed="false">
      <c r="A79" s="13"/>
      <c r="B79" s="13"/>
      <c r="C79" s="14"/>
      <c r="D79" s="15"/>
      <c r="E79" s="16"/>
      <c r="F79" s="14"/>
      <c r="G79" s="13"/>
      <c r="H79" s="17" t="n">
        <f aca="false">IF(AND(ISNUMBER(C79),ISNUMBER(D79)),C79*D79,0)</f>
        <v>0</v>
      </c>
      <c r="I79" s="18" t="str">
        <f aca="false">IF(ISNUMBER(E79),ROUNDUP(MONTH(E79)/3,0),"")</f>
        <v/>
      </c>
      <c r="J79" s="17" t="n">
        <f aca="false">IF(AND(H79&gt;0,D79&gt;0.5,G79="Y"),MAX(0,H79-MIN(F79,H79)),0)</f>
        <v>0</v>
      </c>
      <c r="K79" s="17" t="n">
        <f aca="false">IF(OR(H79=0,I79=""),0,(H79-IF(D79&gt;0.5,MIN(F79,H79),0)-J79)*IF(B79="7-year (machinery, furniture)",IF(Summary!$C$12="Mid-quarter",INDEX(Limits!$C$14:$F$14,I79),Limits!$B$14),IF(Summary!$C$12="Mid-quarter",INDEX(Limits!$C$13:$F$13,I79),Limits!$B$13)))</f>
        <v>0</v>
      </c>
      <c r="L79" s="17" t="n">
        <f aca="false">IF(H79=0,0,IF(D79&gt;0.5,MIN(F79,H79),0)+J79+K79)</f>
        <v>0</v>
      </c>
      <c r="M79" s="17" t="n">
        <f aca="false">IF(OR(B79="Passenger car (6,000 lbs or less)"),MIN(L79,IF(G79="Y",Limits!$B$6,Limits!$B$7)*D79),L79)</f>
        <v>0</v>
      </c>
    </row>
    <row r="80" customFormat="false" ht="15" hidden="false" customHeight="false" outlineLevel="0" collapsed="false">
      <c r="A80" s="13"/>
      <c r="B80" s="13"/>
      <c r="C80" s="14"/>
      <c r="D80" s="15"/>
      <c r="E80" s="16"/>
      <c r="F80" s="14"/>
      <c r="G80" s="13"/>
      <c r="H80" s="17" t="n">
        <f aca="false">IF(AND(ISNUMBER(C80),ISNUMBER(D80)),C80*D80,0)</f>
        <v>0</v>
      </c>
      <c r="I80" s="18" t="str">
        <f aca="false">IF(ISNUMBER(E80),ROUNDUP(MONTH(E80)/3,0),"")</f>
        <v/>
      </c>
      <c r="J80" s="17" t="n">
        <f aca="false">IF(AND(H80&gt;0,D80&gt;0.5,G80="Y"),MAX(0,H80-MIN(F80,H80)),0)</f>
        <v>0</v>
      </c>
      <c r="K80" s="17" t="n">
        <f aca="false">IF(OR(H80=0,I80=""),0,(H80-IF(D80&gt;0.5,MIN(F80,H80),0)-J80)*IF(B80="7-year (machinery, furniture)",IF(Summary!$C$12="Mid-quarter",INDEX(Limits!$C$14:$F$14,I80),Limits!$B$14),IF(Summary!$C$12="Mid-quarter",INDEX(Limits!$C$13:$F$13,I80),Limits!$B$13)))</f>
        <v>0</v>
      </c>
      <c r="L80" s="17" t="n">
        <f aca="false">IF(H80=0,0,IF(D80&gt;0.5,MIN(F80,H80),0)+J80+K80)</f>
        <v>0</v>
      </c>
      <c r="M80" s="17" t="n">
        <f aca="false">IF(OR(B80="Passenger car (6,000 lbs or less)"),MIN(L80,IF(G80="Y",Limits!$B$6,Limits!$B$7)*D80),L80)</f>
        <v>0</v>
      </c>
    </row>
    <row r="81" customFormat="false" ht="15" hidden="false" customHeight="false" outlineLevel="0" collapsed="false">
      <c r="A81" s="13"/>
      <c r="B81" s="13"/>
      <c r="C81" s="14"/>
      <c r="D81" s="15"/>
      <c r="E81" s="16"/>
      <c r="F81" s="14"/>
      <c r="G81" s="13"/>
      <c r="H81" s="17" t="n">
        <f aca="false">IF(AND(ISNUMBER(C81),ISNUMBER(D81)),C81*D81,0)</f>
        <v>0</v>
      </c>
      <c r="I81" s="18" t="str">
        <f aca="false">IF(ISNUMBER(E81),ROUNDUP(MONTH(E81)/3,0),"")</f>
        <v/>
      </c>
      <c r="J81" s="17" t="n">
        <f aca="false">IF(AND(H81&gt;0,D81&gt;0.5,G81="Y"),MAX(0,H81-MIN(F81,H81)),0)</f>
        <v>0</v>
      </c>
      <c r="K81" s="17" t="n">
        <f aca="false">IF(OR(H81=0,I81=""),0,(H81-IF(D81&gt;0.5,MIN(F81,H81),0)-J81)*IF(B81="7-year (machinery, furniture)",IF(Summary!$C$12="Mid-quarter",INDEX(Limits!$C$14:$F$14,I81),Limits!$B$14),IF(Summary!$C$12="Mid-quarter",INDEX(Limits!$C$13:$F$13,I81),Limits!$B$13)))</f>
        <v>0</v>
      </c>
      <c r="L81" s="17" t="n">
        <f aca="false">IF(H81=0,0,IF(D81&gt;0.5,MIN(F81,H81),0)+J81+K81)</f>
        <v>0</v>
      </c>
      <c r="M81" s="17" t="n">
        <f aca="false">IF(OR(B81="Passenger car (6,000 lbs or less)"),MIN(L81,IF(G81="Y",Limits!$B$6,Limits!$B$7)*D81),L81)</f>
        <v>0</v>
      </c>
    </row>
    <row r="82" customFormat="false" ht="15" hidden="false" customHeight="false" outlineLevel="0" collapsed="false">
      <c r="A82" s="13"/>
      <c r="B82" s="13"/>
      <c r="C82" s="14"/>
      <c r="D82" s="15"/>
      <c r="E82" s="16"/>
      <c r="F82" s="14"/>
      <c r="G82" s="13"/>
      <c r="H82" s="17" t="n">
        <f aca="false">IF(AND(ISNUMBER(C82),ISNUMBER(D82)),C82*D82,0)</f>
        <v>0</v>
      </c>
      <c r="I82" s="18" t="str">
        <f aca="false">IF(ISNUMBER(E82),ROUNDUP(MONTH(E82)/3,0),"")</f>
        <v/>
      </c>
      <c r="J82" s="17" t="n">
        <f aca="false">IF(AND(H82&gt;0,D82&gt;0.5,G82="Y"),MAX(0,H82-MIN(F82,H82)),0)</f>
        <v>0</v>
      </c>
      <c r="K82" s="17" t="n">
        <f aca="false">IF(OR(H82=0,I82=""),0,(H82-IF(D82&gt;0.5,MIN(F82,H82),0)-J82)*IF(B82="7-year (machinery, furniture)",IF(Summary!$C$12="Mid-quarter",INDEX(Limits!$C$14:$F$14,I82),Limits!$B$14),IF(Summary!$C$12="Mid-quarter",INDEX(Limits!$C$13:$F$13,I82),Limits!$B$13)))</f>
        <v>0</v>
      </c>
      <c r="L82" s="17" t="n">
        <f aca="false">IF(H82=0,0,IF(D82&gt;0.5,MIN(F82,H82),0)+J82+K82)</f>
        <v>0</v>
      </c>
      <c r="M82" s="17" t="n">
        <f aca="false">IF(OR(B82="Passenger car (6,000 lbs or less)"),MIN(L82,IF(G82="Y",Limits!$B$6,Limits!$B$7)*D82),L82)</f>
        <v>0</v>
      </c>
    </row>
    <row r="83" customFormat="false" ht="15" hidden="false" customHeight="false" outlineLevel="0" collapsed="false">
      <c r="A83" s="13"/>
      <c r="B83" s="13"/>
      <c r="C83" s="14"/>
      <c r="D83" s="15"/>
      <c r="E83" s="16"/>
      <c r="F83" s="14"/>
      <c r="G83" s="13"/>
      <c r="H83" s="17" t="n">
        <f aca="false">IF(AND(ISNUMBER(C83),ISNUMBER(D83)),C83*D83,0)</f>
        <v>0</v>
      </c>
      <c r="I83" s="18" t="str">
        <f aca="false">IF(ISNUMBER(E83),ROUNDUP(MONTH(E83)/3,0),"")</f>
        <v/>
      </c>
      <c r="J83" s="17" t="n">
        <f aca="false">IF(AND(H83&gt;0,D83&gt;0.5,G83="Y"),MAX(0,H83-MIN(F83,H83)),0)</f>
        <v>0</v>
      </c>
      <c r="K83" s="17" t="n">
        <f aca="false">IF(OR(H83=0,I83=""),0,(H83-IF(D83&gt;0.5,MIN(F83,H83),0)-J83)*IF(B83="7-year (machinery, furniture)",IF(Summary!$C$12="Mid-quarter",INDEX(Limits!$C$14:$F$14,I83),Limits!$B$14),IF(Summary!$C$12="Mid-quarter",INDEX(Limits!$C$13:$F$13,I83),Limits!$B$13)))</f>
        <v>0</v>
      </c>
      <c r="L83" s="17" t="n">
        <f aca="false">IF(H83=0,0,IF(D83&gt;0.5,MIN(F83,H83),0)+J83+K83)</f>
        <v>0</v>
      </c>
      <c r="M83" s="17" t="n">
        <f aca="false">IF(OR(B83="Passenger car (6,000 lbs or less)"),MIN(L83,IF(G83="Y",Limits!$B$6,Limits!$B$7)*D83),L83)</f>
        <v>0</v>
      </c>
    </row>
    <row r="84" customFormat="false" ht="15" hidden="false" customHeight="false" outlineLevel="0" collapsed="false">
      <c r="A84" s="13"/>
      <c r="B84" s="13"/>
      <c r="C84" s="14"/>
      <c r="D84" s="15"/>
      <c r="E84" s="16"/>
      <c r="F84" s="14"/>
      <c r="G84" s="13"/>
      <c r="H84" s="17" t="n">
        <f aca="false">IF(AND(ISNUMBER(C84),ISNUMBER(D84)),C84*D84,0)</f>
        <v>0</v>
      </c>
      <c r="I84" s="18" t="str">
        <f aca="false">IF(ISNUMBER(E84),ROUNDUP(MONTH(E84)/3,0),"")</f>
        <v/>
      </c>
      <c r="J84" s="17" t="n">
        <f aca="false">IF(AND(H84&gt;0,D84&gt;0.5,G84="Y"),MAX(0,H84-MIN(F84,H84)),0)</f>
        <v>0</v>
      </c>
      <c r="K84" s="17" t="n">
        <f aca="false">IF(OR(H84=0,I84=""),0,(H84-IF(D84&gt;0.5,MIN(F84,H84),0)-J84)*IF(B84="7-year (machinery, furniture)",IF(Summary!$C$12="Mid-quarter",INDEX(Limits!$C$14:$F$14,I84),Limits!$B$14),IF(Summary!$C$12="Mid-quarter",INDEX(Limits!$C$13:$F$13,I84),Limits!$B$13)))</f>
        <v>0</v>
      </c>
      <c r="L84" s="17" t="n">
        <f aca="false">IF(H84=0,0,IF(D84&gt;0.5,MIN(F84,H84),0)+J84+K84)</f>
        <v>0</v>
      </c>
      <c r="M84" s="17" t="n">
        <f aca="false">IF(OR(B84="Passenger car (6,000 lbs or less)"),MIN(L84,IF(G84="Y",Limits!$B$6,Limits!$B$7)*D84),L84)</f>
        <v>0</v>
      </c>
    </row>
    <row r="85" customFormat="false" ht="15" hidden="false" customHeight="false" outlineLevel="0" collapsed="false">
      <c r="A85" s="13"/>
      <c r="B85" s="13"/>
      <c r="C85" s="14"/>
      <c r="D85" s="15"/>
      <c r="E85" s="16"/>
      <c r="F85" s="14"/>
      <c r="G85" s="13"/>
      <c r="H85" s="17" t="n">
        <f aca="false">IF(AND(ISNUMBER(C85),ISNUMBER(D85)),C85*D85,0)</f>
        <v>0</v>
      </c>
      <c r="I85" s="18" t="str">
        <f aca="false">IF(ISNUMBER(E85),ROUNDUP(MONTH(E85)/3,0),"")</f>
        <v/>
      </c>
      <c r="J85" s="17" t="n">
        <f aca="false">IF(AND(H85&gt;0,D85&gt;0.5,G85="Y"),MAX(0,H85-MIN(F85,H85)),0)</f>
        <v>0</v>
      </c>
      <c r="K85" s="17" t="n">
        <f aca="false">IF(OR(H85=0,I85=""),0,(H85-IF(D85&gt;0.5,MIN(F85,H85),0)-J85)*IF(B85="7-year (machinery, furniture)",IF(Summary!$C$12="Mid-quarter",INDEX(Limits!$C$14:$F$14,I85),Limits!$B$14),IF(Summary!$C$12="Mid-quarter",INDEX(Limits!$C$13:$F$13,I85),Limits!$B$13)))</f>
        <v>0</v>
      </c>
      <c r="L85" s="17" t="n">
        <f aca="false">IF(H85=0,0,IF(D85&gt;0.5,MIN(F85,H85),0)+J85+K85)</f>
        <v>0</v>
      </c>
      <c r="M85" s="17" t="n">
        <f aca="false">IF(OR(B85="Passenger car (6,000 lbs or less)"),MIN(L85,IF(G85="Y",Limits!$B$6,Limits!$B$7)*D85),L85)</f>
        <v>0</v>
      </c>
    </row>
    <row r="86" customFormat="false" ht="15" hidden="false" customHeight="false" outlineLevel="0" collapsed="false">
      <c r="A86" s="13"/>
      <c r="B86" s="13"/>
      <c r="C86" s="14"/>
      <c r="D86" s="15"/>
      <c r="E86" s="16"/>
      <c r="F86" s="14"/>
      <c r="G86" s="13"/>
      <c r="H86" s="17" t="n">
        <f aca="false">IF(AND(ISNUMBER(C86),ISNUMBER(D86)),C86*D86,0)</f>
        <v>0</v>
      </c>
      <c r="I86" s="18" t="str">
        <f aca="false">IF(ISNUMBER(E86),ROUNDUP(MONTH(E86)/3,0),"")</f>
        <v/>
      </c>
      <c r="J86" s="17" t="n">
        <f aca="false">IF(AND(H86&gt;0,D86&gt;0.5,G86="Y"),MAX(0,H86-MIN(F86,H86)),0)</f>
        <v>0</v>
      </c>
      <c r="K86" s="17" t="n">
        <f aca="false">IF(OR(H86=0,I86=""),0,(H86-IF(D86&gt;0.5,MIN(F86,H86),0)-J86)*IF(B86="7-year (machinery, furniture)",IF(Summary!$C$12="Mid-quarter",INDEX(Limits!$C$14:$F$14,I86),Limits!$B$14),IF(Summary!$C$12="Mid-quarter",INDEX(Limits!$C$13:$F$13,I86),Limits!$B$13)))</f>
        <v>0</v>
      </c>
      <c r="L86" s="17" t="n">
        <f aca="false">IF(H86=0,0,IF(D86&gt;0.5,MIN(F86,H86),0)+J86+K86)</f>
        <v>0</v>
      </c>
      <c r="M86" s="17" t="n">
        <f aca="false">IF(OR(B86="Passenger car (6,000 lbs or less)"),MIN(L86,IF(G86="Y",Limits!$B$6,Limits!$B$7)*D86),L86)</f>
        <v>0</v>
      </c>
    </row>
    <row r="87" customFormat="false" ht="15" hidden="false" customHeight="false" outlineLevel="0" collapsed="false">
      <c r="A87" s="13"/>
      <c r="B87" s="13"/>
      <c r="C87" s="14"/>
      <c r="D87" s="15"/>
      <c r="E87" s="16"/>
      <c r="F87" s="14"/>
      <c r="G87" s="13"/>
      <c r="H87" s="17" t="n">
        <f aca="false">IF(AND(ISNUMBER(C87),ISNUMBER(D87)),C87*D87,0)</f>
        <v>0</v>
      </c>
      <c r="I87" s="18" t="str">
        <f aca="false">IF(ISNUMBER(E87),ROUNDUP(MONTH(E87)/3,0),"")</f>
        <v/>
      </c>
      <c r="J87" s="17" t="n">
        <f aca="false">IF(AND(H87&gt;0,D87&gt;0.5,G87="Y"),MAX(0,H87-MIN(F87,H87)),0)</f>
        <v>0</v>
      </c>
      <c r="K87" s="17" t="n">
        <f aca="false">IF(OR(H87=0,I87=""),0,(H87-IF(D87&gt;0.5,MIN(F87,H87),0)-J87)*IF(B87="7-year (machinery, furniture)",IF(Summary!$C$12="Mid-quarter",INDEX(Limits!$C$14:$F$14,I87),Limits!$B$14),IF(Summary!$C$12="Mid-quarter",INDEX(Limits!$C$13:$F$13,I87),Limits!$B$13)))</f>
        <v>0</v>
      </c>
      <c r="L87" s="17" t="n">
        <f aca="false">IF(H87=0,0,IF(D87&gt;0.5,MIN(F87,H87),0)+J87+K87)</f>
        <v>0</v>
      </c>
      <c r="M87" s="17" t="n">
        <f aca="false">IF(OR(B87="Passenger car (6,000 lbs or less)"),MIN(L87,IF(G87="Y",Limits!$B$6,Limits!$B$7)*D87),L87)</f>
        <v>0</v>
      </c>
    </row>
    <row r="88" customFormat="false" ht="15" hidden="false" customHeight="false" outlineLevel="0" collapsed="false">
      <c r="A88" s="13"/>
      <c r="B88" s="13"/>
      <c r="C88" s="14"/>
      <c r="D88" s="15"/>
      <c r="E88" s="16"/>
      <c r="F88" s="14"/>
      <c r="G88" s="13"/>
      <c r="H88" s="17" t="n">
        <f aca="false">IF(AND(ISNUMBER(C88),ISNUMBER(D88)),C88*D88,0)</f>
        <v>0</v>
      </c>
      <c r="I88" s="18" t="str">
        <f aca="false">IF(ISNUMBER(E88),ROUNDUP(MONTH(E88)/3,0),"")</f>
        <v/>
      </c>
      <c r="J88" s="17" t="n">
        <f aca="false">IF(AND(H88&gt;0,D88&gt;0.5,G88="Y"),MAX(0,H88-MIN(F88,H88)),0)</f>
        <v>0</v>
      </c>
      <c r="K88" s="17" t="n">
        <f aca="false">IF(OR(H88=0,I88=""),0,(H88-IF(D88&gt;0.5,MIN(F88,H88),0)-J88)*IF(B88="7-year (machinery, furniture)",IF(Summary!$C$12="Mid-quarter",INDEX(Limits!$C$14:$F$14,I88),Limits!$B$14),IF(Summary!$C$12="Mid-quarter",INDEX(Limits!$C$13:$F$13,I88),Limits!$B$13)))</f>
        <v>0</v>
      </c>
      <c r="L88" s="17" t="n">
        <f aca="false">IF(H88=0,0,IF(D88&gt;0.5,MIN(F88,H88),0)+J88+K88)</f>
        <v>0</v>
      </c>
      <c r="M88" s="17" t="n">
        <f aca="false">IF(OR(B88="Passenger car (6,000 lbs or less)"),MIN(L88,IF(G88="Y",Limits!$B$6,Limits!$B$7)*D88),L88)</f>
        <v>0</v>
      </c>
    </row>
    <row r="89" customFormat="false" ht="15" hidden="false" customHeight="false" outlineLevel="0" collapsed="false">
      <c r="A89" s="13"/>
      <c r="B89" s="13"/>
      <c r="C89" s="14"/>
      <c r="D89" s="15"/>
      <c r="E89" s="16"/>
      <c r="F89" s="14"/>
      <c r="G89" s="13"/>
      <c r="H89" s="17" t="n">
        <f aca="false">IF(AND(ISNUMBER(C89),ISNUMBER(D89)),C89*D89,0)</f>
        <v>0</v>
      </c>
      <c r="I89" s="18" t="str">
        <f aca="false">IF(ISNUMBER(E89),ROUNDUP(MONTH(E89)/3,0),"")</f>
        <v/>
      </c>
      <c r="J89" s="17" t="n">
        <f aca="false">IF(AND(H89&gt;0,D89&gt;0.5,G89="Y"),MAX(0,H89-MIN(F89,H89)),0)</f>
        <v>0</v>
      </c>
      <c r="K89" s="17" t="n">
        <f aca="false">IF(OR(H89=0,I89=""),0,(H89-IF(D89&gt;0.5,MIN(F89,H89),0)-J89)*IF(B89="7-year (machinery, furniture)",IF(Summary!$C$12="Mid-quarter",INDEX(Limits!$C$14:$F$14,I89),Limits!$B$14),IF(Summary!$C$12="Mid-quarter",INDEX(Limits!$C$13:$F$13,I89),Limits!$B$13)))</f>
        <v>0</v>
      </c>
      <c r="L89" s="17" t="n">
        <f aca="false">IF(H89=0,0,IF(D89&gt;0.5,MIN(F89,H89),0)+J89+K89)</f>
        <v>0</v>
      </c>
      <c r="M89" s="17" t="n">
        <f aca="false">IF(OR(B89="Passenger car (6,000 lbs or less)"),MIN(L89,IF(G89="Y",Limits!$B$6,Limits!$B$7)*D89),L89)</f>
        <v>0</v>
      </c>
    </row>
    <row r="90" customFormat="false" ht="15" hidden="false" customHeight="false" outlineLevel="0" collapsed="false">
      <c r="A90" s="13"/>
      <c r="B90" s="13"/>
      <c r="C90" s="14"/>
      <c r="D90" s="15"/>
      <c r="E90" s="16"/>
      <c r="F90" s="14"/>
      <c r="G90" s="13"/>
      <c r="H90" s="17" t="n">
        <f aca="false">IF(AND(ISNUMBER(C90),ISNUMBER(D90)),C90*D90,0)</f>
        <v>0</v>
      </c>
      <c r="I90" s="18" t="str">
        <f aca="false">IF(ISNUMBER(E90),ROUNDUP(MONTH(E90)/3,0),"")</f>
        <v/>
      </c>
      <c r="J90" s="17" t="n">
        <f aca="false">IF(AND(H90&gt;0,D90&gt;0.5,G90="Y"),MAX(0,H90-MIN(F90,H90)),0)</f>
        <v>0</v>
      </c>
      <c r="K90" s="17" t="n">
        <f aca="false">IF(OR(H90=0,I90=""),0,(H90-IF(D90&gt;0.5,MIN(F90,H90),0)-J90)*IF(B90="7-year (machinery, furniture)",IF(Summary!$C$12="Mid-quarter",INDEX(Limits!$C$14:$F$14,I90),Limits!$B$14),IF(Summary!$C$12="Mid-quarter",INDEX(Limits!$C$13:$F$13,I90),Limits!$B$13)))</f>
        <v>0</v>
      </c>
      <c r="L90" s="17" t="n">
        <f aca="false">IF(H90=0,0,IF(D90&gt;0.5,MIN(F90,H90),0)+J90+K90)</f>
        <v>0</v>
      </c>
      <c r="M90" s="17" t="n">
        <f aca="false">IF(OR(B90="Passenger car (6,000 lbs or less)"),MIN(L90,IF(G90="Y",Limits!$B$6,Limits!$B$7)*D90),L90)</f>
        <v>0</v>
      </c>
    </row>
    <row r="91" customFormat="false" ht="15" hidden="false" customHeight="false" outlineLevel="0" collapsed="false">
      <c r="A91" s="13"/>
      <c r="B91" s="13"/>
      <c r="C91" s="14"/>
      <c r="D91" s="15"/>
      <c r="E91" s="16"/>
      <c r="F91" s="14"/>
      <c r="G91" s="13"/>
      <c r="H91" s="17" t="n">
        <f aca="false">IF(AND(ISNUMBER(C91),ISNUMBER(D91)),C91*D91,0)</f>
        <v>0</v>
      </c>
      <c r="I91" s="18" t="str">
        <f aca="false">IF(ISNUMBER(E91),ROUNDUP(MONTH(E91)/3,0),"")</f>
        <v/>
      </c>
      <c r="J91" s="17" t="n">
        <f aca="false">IF(AND(H91&gt;0,D91&gt;0.5,G91="Y"),MAX(0,H91-MIN(F91,H91)),0)</f>
        <v>0</v>
      </c>
      <c r="K91" s="17" t="n">
        <f aca="false">IF(OR(H91=0,I91=""),0,(H91-IF(D91&gt;0.5,MIN(F91,H91),0)-J91)*IF(B91="7-year (machinery, furniture)",IF(Summary!$C$12="Mid-quarter",INDEX(Limits!$C$14:$F$14,I91),Limits!$B$14),IF(Summary!$C$12="Mid-quarter",INDEX(Limits!$C$13:$F$13,I91),Limits!$B$13)))</f>
        <v>0</v>
      </c>
      <c r="L91" s="17" t="n">
        <f aca="false">IF(H91=0,0,IF(D91&gt;0.5,MIN(F91,H91),0)+J91+K91)</f>
        <v>0</v>
      </c>
      <c r="M91" s="17" t="n">
        <f aca="false">IF(OR(B91="Passenger car (6,000 lbs or less)"),MIN(L91,IF(G91="Y",Limits!$B$6,Limits!$B$7)*D91),L91)</f>
        <v>0</v>
      </c>
    </row>
    <row r="92" customFormat="false" ht="15" hidden="false" customHeight="false" outlineLevel="0" collapsed="false">
      <c r="A92" s="13"/>
      <c r="B92" s="13"/>
      <c r="C92" s="14"/>
      <c r="D92" s="15"/>
      <c r="E92" s="16"/>
      <c r="F92" s="14"/>
      <c r="G92" s="13"/>
      <c r="H92" s="17" t="n">
        <f aca="false">IF(AND(ISNUMBER(C92),ISNUMBER(D92)),C92*D92,0)</f>
        <v>0</v>
      </c>
      <c r="I92" s="18" t="str">
        <f aca="false">IF(ISNUMBER(E92),ROUNDUP(MONTH(E92)/3,0),"")</f>
        <v/>
      </c>
      <c r="J92" s="17" t="n">
        <f aca="false">IF(AND(H92&gt;0,D92&gt;0.5,G92="Y"),MAX(0,H92-MIN(F92,H92)),0)</f>
        <v>0</v>
      </c>
      <c r="K92" s="17" t="n">
        <f aca="false">IF(OR(H92=0,I92=""),0,(H92-IF(D92&gt;0.5,MIN(F92,H92),0)-J92)*IF(B92="7-year (machinery, furniture)",IF(Summary!$C$12="Mid-quarter",INDEX(Limits!$C$14:$F$14,I92),Limits!$B$14),IF(Summary!$C$12="Mid-quarter",INDEX(Limits!$C$13:$F$13,I92),Limits!$B$13)))</f>
        <v>0</v>
      </c>
      <c r="L92" s="17" t="n">
        <f aca="false">IF(H92=0,0,IF(D92&gt;0.5,MIN(F92,H92),0)+J92+K92)</f>
        <v>0</v>
      </c>
      <c r="M92" s="17" t="n">
        <f aca="false">IF(OR(B92="Passenger car (6,000 lbs or less)"),MIN(L92,IF(G92="Y",Limits!$B$6,Limits!$B$7)*D92),L92)</f>
        <v>0</v>
      </c>
    </row>
    <row r="93" customFormat="false" ht="15" hidden="false" customHeight="false" outlineLevel="0" collapsed="false">
      <c r="A93" s="13"/>
      <c r="B93" s="13"/>
      <c r="C93" s="14"/>
      <c r="D93" s="15"/>
      <c r="E93" s="16"/>
      <c r="F93" s="14"/>
      <c r="G93" s="13"/>
      <c r="H93" s="17" t="n">
        <f aca="false">IF(AND(ISNUMBER(C93),ISNUMBER(D93)),C93*D93,0)</f>
        <v>0</v>
      </c>
      <c r="I93" s="18" t="str">
        <f aca="false">IF(ISNUMBER(E93),ROUNDUP(MONTH(E93)/3,0),"")</f>
        <v/>
      </c>
      <c r="J93" s="17" t="n">
        <f aca="false">IF(AND(H93&gt;0,D93&gt;0.5,G93="Y"),MAX(0,H93-MIN(F93,H93)),0)</f>
        <v>0</v>
      </c>
      <c r="K93" s="17" t="n">
        <f aca="false">IF(OR(H93=0,I93=""),0,(H93-IF(D93&gt;0.5,MIN(F93,H93),0)-J93)*IF(B93="7-year (machinery, furniture)",IF(Summary!$C$12="Mid-quarter",INDEX(Limits!$C$14:$F$14,I93),Limits!$B$14),IF(Summary!$C$12="Mid-quarter",INDEX(Limits!$C$13:$F$13,I93),Limits!$B$13)))</f>
        <v>0</v>
      </c>
      <c r="L93" s="17" t="n">
        <f aca="false">IF(H93=0,0,IF(D93&gt;0.5,MIN(F93,H93),0)+J93+K93)</f>
        <v>0</v>
      </c>
      <c r="M93" s="17" t="n">
        <f aca="false">IF(OR(B93="Passenger car (6,000 lbs or less)"),MIN(L93,IF(G93="Y",Limits!$B$6,Limits!$B$7)*D93),L93)</f>
        <v>0</v>
      </c>
    </row>
    <row r="94" customFormat="false" ht="15" hidden="false" customHeight="false" outlineLevel="0" collapsed="false">
      <c r="A94" s="13"/>
      <c r="B94" s="13"/>
      <c r="C94" s="14"/>
      <c r="D94" s="15"/>
      <c r="E94" s="16"/>
      <c r="F94" s="14"/>
      <c r="G94" s="13"/>
      <c r="H94" s="17" t="n">
        <f aca="false">IF(AND(ISNUMBER(C94),ISNUMBER(D94)),C94*D94,0)</f>
        <v>0</v>
      </c>
      <c r="I94" s="18" t="str">
        <f aca="false">IF(ISNUMBER(E94),ROUNDUP(MONTH(E94)/3,0),"")</f>
        <v/>
      </c>
      <c r="J94" s="17" t="n">
        <f aca="false">IF(AND(H94&gt;0,D94&gt;0.5,G94="Y"),MAX(0,H94-MIN(F94,H94)),0)</f>
        <v>0</v>
      </c>
      <c r="K94" s="17" t="n">
        <f aca="false">IF(OR(H94=0,I94=""),0,(H94-IF(D94&gt;0.5,MIN(F94,H94),0)-J94)*IF(B94="7-year (machinery, furniture)",IF(Summary!$C$12="Mid-quarter",INDEX(Limits!$C$14:$F$14,I94),Limits!$B$14),IF(Summary!$C$12="Mid-quarter",INDEX(Limits!$C$13:$F$13,I94),Limits!$B$13)))</f>
        <v>0</v>
      </c>
      <c r="L94" s="17" t="n">
        <f aca="false">IF(H94=0,0,IF(D94&gt;0.5,MIN(F94,H94),0)+J94+K94)</f>
        <v>0</v>
      </c>
      <c r="M94" s="17" t="n">
        <f aca="false">IF(OR(B94="Passenger car (6,000 lbs or less)"),MIN(L94,IF(G94="Y",Limits!$B$6,Limits!$B$7)*D94),L94)</f>
        <v>0</v>
      </c>
    </row>
    <row r="95" customFormat="false" ht="15" hidden="false" customHeight="false" outlineLevel="0" collapsed="false">
      <c r="A95" s="13"/>
      <c r="B95" s="13"/>
      <c r="C95" s="14"/>
      <c r="D95" s="15"/>
      <c r="E95" s="16"/>
      <c r="F95" s="14"/>
      <c r="G95" s="13"/>
      <c r="H95" s="17" t="n">
        <f aca="false">IF(AND(ISNUMBER(C95),ISNUMBER(D95)),C95*D95,0)</f>
        <v>0</v>
      </c>
      <c r="I95" s="18" t="str">
        <f aca="false">IF(ISNUMBER(E95),ROUNDUP(MONTH(E95)/3,0),"")</f>
        <v/>
      </c>
      <c r="J95" s="17" t="n">
        <f aca="false">IF(AND(H95&gt;0,D95&gt;0.5,G95="Y"),MAX(0,H95-MIN(F95,H95)),0)</f>
        <v>0</v>
      </c>
      <c r="K95" s="17" t="n">
        <f aca="false">IF(OR(H95=0,I95=""),0,(H95-IF(D95&gt;0.5,MIN(F95,H95),0)-J95)*IF(B95="7-year (machinery, furniture)",IF(Summary!$C$12="Mid-quarter",INDEX(Limits!$C$14:$F$14,I95),Limits!$B$14),IF(Summary!$C$12="Mid-quarter",INDEX(Limits!$C$13:$F$13,I95),Limits!$B$13)))</f>
        <v>0</v>
      </c>
      <c r="L95" s="17" t="n">
        <f aca="false">IF(H95=0,0,IF(D95&gt;0.5,MIN(F95,H95),0)+J95+K95)</f>
        <v>0</v>
      </c>
      <c r="M95" s="17" t="n">
        <f aca="false">IF(OR(B95="Passenger car (6,000 lbs or less)"),MIN(L95,IF(G95="Y",Limits!$B$6,Limits!$B$7)*D95),L95)</f>
        <v>0</v>
      </c>
    </row>
    <row r="96" customFormat="false" ht="15" hidden="false" customHeight="false" outlineLevel="0" collapsed="false">
      <c r="A96" s="13"/>
      <c r="B96" s="13"/>
      <c r="C96" s="14"/>
      <c r="D96" s="15"/>
      <c r="E96" s="16"/>
      <c r="F96" s="14"/>
      <c r="G96" s="13"/>
      <c r="H96" s="17" t="n">
        <f aca="false">IF(AND(ISNUMBER(C96),ISNUMBER(D96)),C96*D96,0)</f>
        <v>0</v>
      </c>
      <c r="I96" s="18" t="str">
        <f aca="false">IF(ISNUMBER(E96),ROUNDUP(MONTH(E96)/3,0),"")</f>
        <v/>
      </c>
      <c r="J96" s="17" t="n">
        <f aca="false">IF(AND(H96&gt;0,D96&gt;0.5,G96="Y"),MAX(0,H96-MIN(F96,H96)),0)</f>
        <v>0</v>
      </c>
      <c r="K96" s="17" t="n">
        <f aca="false">IF(OR(H96=0,I96=""),0,(H96-IF(D96&gt;0.5,MIN(F96,H96),0)-J96)*IF(B96="7-year (machinery, furniture)",IF(Summary!$C$12="Mid-quarter",INDEX(Limits!$C$14:$F$14,I96),Limits!$B$14),IF(Summary!$C$12="Mid-quarter",INDEX(Limits!$C$13:$F$13,I96),Limits!$B$13)))</f>
        <v>0</v>
      </c>
      <c r="L96" s="17" t="n">
        <f aca="false">IF(H96=0,0,IF(D96&gt;0.5,MIN(F96,H96),0)+J96+K96)</f>
        <v>0</v>
      </c>
      <c r="M96" s="17" t="n">
        <f aca="false">IF(OR(B96="Passenger car (6,000 lbs or less)"),MIN(L96,IF(G96="Y",Limits!$B$6,Limits!$B$7)*D96),L96)</f>
        <v>0</v>
      </c>
    </row>
    <row r="97" customFormat="false" ht="15" hidden="false" customHeight="false" outlineLevel="0" collapsed="false">
      <c r="A97" s="13"/>
      <c r="B97" s="13"/>
      <c r="C97" s="14"/>
      <c r="D97" s="15"/>
      <c r="E97" s="16"/>
      <c r="F97" s="14"/>
      <c r="G97" s="13"/>
      <c r="H97" s="17" t="n">
        <f aca="false">IF(AND(ISNUMBER(C97),ISNUMBER(D97)),C97*D97,0)</f>
        <v>0</v>
      </c>
      <c r="I97" s="18" t="str">
        <f aca="false">IF(ISNUMBER(E97),ROUNDUP(MONTH(E97)/3,0),"")</f>
        <v/>
      </c>
      <c r="J97" s="17" t="n">
        <f aca="false">IF(AND(H97&gt;0,D97&gt;0.5,G97="Y"),MAX(0,H97-MIN(F97,H97)),0)</f>
        <v>0</v>
      </c>
      <c r="K97" s="17" t="n">
        <f aca="false">IF(OR(H97=0,I97=""),0,(H97-IF(D97&gt;0.5,MIN(F97,H97),0)-J97)*IF(B97="7-year (machinery, furniture)",IF(Summary!$C$12="Mid-quarter",INDEX(Limits!$C$14:$F$14,I97),Limits!$B$14),IF(Summary!$C$12="Mid-quarter",INDEX(Limits!$C$13:$F$13,I97),Limits!$B$13)))</f>
        <v>0</v>
      </c>
      <c r="L97" s="17" t="n">
        <f aca="false">IF(H97=0,0,IF(D97&gt;0.5,MIN(F97,H97),0)+J97+K97)</f>
        <v>0</v>
      </c>
      <c r="M97" s="17" t="n">
        <f aca="false">IF(OR(B97="Passenger car (6,000 lbs or less)"),MIN(L97,IF(G97="Y",Limits!$B$6,Limits!$B$7)*D97),L97)</f>
        <v>0</v>
      </c>
    </row>
    <row r="98" customFormat="false" ht="15" hidden="false" customHeight="false" outlineLevel="0" collapsed="false">
      <c r="A98" s="13"/>
      <c r="B98" s="13"/>
      <c r="C98" s="14"/>
      <c r="D98" s="15"/>
      <c r="E98" s="16"/>
      <c r="F98" s="14"/>
      <c r="G98" s="13"/>
      <c r="H98" s="17" t="n">
        <f aca="false">IF(AND(ISNUMBER(C98),ISNUMBER(D98)),C98*D98,0)</f>
        <v>0</v>
      </c>
      <c r="I98" s="18" t="str">
        <f aca="false">IF(ISNUMBER(E98),ROUNDUP(MONTH(E98)/3,0),"")</f>
        <v/>
      </c>
      <c r="J98" s="17" t="n">
        <f aca="false">IF(AND(H98&gt;0,D98&gt;0.5,G98="Y"),MAX(0,H98-MIN(F98,H98)),0)</f>
        <v>0</v>
      </c>
      <c r="K98" s="17" t="n">
        <f aca="false">IF(OR(H98=0,I98=""),0,(H98-IF(D98&gt;0.5,MIN(F98,H98),0)-J98)*IF(B98="7-year (machinery, furniture)",IF(Summary!$C$12="Mid-quarter",INDEX(Limits!$C$14:$F$14,I98),Limits!$B$14),IF(Summary!$C$12="Mid-quarter",INDEX(Limits!$C$13:$F$13,I98),Limits!$B$13)))</f>
        <v>0</v>
      </c>
      <c r="L98" s="17" t="n">
        <f aca="false">IF(H98=0,0,IF(D98&gt;0.5,MIN(F98,H98),0)+J98+K98)</f>
        <v>0</v>
      </c>
      <c r="M98" s="17" t="n">
        <f aca="false">IF(OR(B98="Passenger car (6,000 lbs or less)"),MIN(L98,IF(G98="Y",Limits!$B$6,Limits!$B$7)*D98),L98)</f>
        <v>0</v>
      </c>
    </row>
    <row r="99" customFormat="false" ht="15" hidden="false" customHeight="false" outlineLevel="0" collapsed="false">
      <c r="A99" s="13"/>
      <c r="B99" s="13"/>
      <c r="C99" s="14"/>
      <c r="D99" s="15"/>
      <c r="E99" s="16"/>
      <c r="F99" s="14"/>
      <c r="G99" s="13"/>
      <c r="H99" s="17" t="n">
        <f aca="false">IF(AND(ISNUMBER(C99),ISNUMBER(D99)),C99*D99,0)</f>
        <v>0</v>
      </c>
      <c r="I99" s="18" t="str">
        <f aca="false">IF(ISNUMBER(E99),ROUNDUP(MONTH(E99)/3,0),"")</f>
        <v/>
      </c>
      <c r="J99" s="17" t="n">
        <f aca="false">IF(AND(H99&gt;0,D99&gt;0.5,G99="Y"),MAX(0,H99-MIN(F99,H99)),0)</f>
        <v>0</v>
      </c>
      <c r="K99" s="17" t="n">
        <f aca="false">IF(OR(H99=0,I99=""),0,(H99-IF(D99&gt;0.5,MIN(F99,H99),0)-J99)*IF(B99="7-year (machinery, furniture)",IF(Summary!$C$12="Mid-quarter",INDEX(Limits!$C$14:$F$14,I99),Limits!$B$14),IF(Summary!$C$12="Mid-quarter",INDEX(Limits!$C$13:$F$13,I99),Limits!$B$13)))</f>
        <v>0</v>
      </c>
      <c r="L99" s="17" t="n">
        <f aca="false">IF(H99=0,0,IF(D99&gt;0.5,MIN(F99,H99),0)+J99+K99)</f>
        <v>0</v>
      </c>
      <c r="M99" s="17" t="n">
        <f aca="false">IF(OR(B99="Passenger car (6,000 lbs or less)"),MIN(L99,IF(G99="Y",Limits!$B$6,Limits!$B$7)*D99),L99)</f>
        <v>0</v>
      </c>
    </row>
    <row r="100" customFormat="false" ht="15" hidden="false" customHeight="false" outlineLevel="0" collapsed="false">
      <c r="A100" s="13"/>
      <c r="B100" s="13"/>
      <c r="C100" s="14"/>
      <c r="D100" s="15"/>
      <c r="E100" s="16"/>
      <c r="F100" s="14"/>
      <c r="G100" s="13"/>
      <c r="H100" s="17" t="n">
        <f aca="false">IF(AND(ISNUMBER(C100),ISNUMBER(D100)),C100*D100,0)</f>
        <v>0</v>
      </c>
      <c r="I100" s="18" t="str">
        <f aca="false">IF(ISNUMBER(E100),ROUNDUP(MONTH(E100)/3,0),"")</f>
        <v/>
      </c>
      <c r="J100" s="17" t="n">
        <f aca="false">IF(AND(H100&gt;0,D100&gt;0.5,G100="Y"),MAX(0,H100-MIN(F100,H100)),0)</f>
        <v>0</v>
      </c>
      <c r="K100" s="17" t="n">
        <f aca="false">IF(OR(H100=0,I100=""),0,(H100-IF(D100&gt;0.5,MIN(F100,H100),0)-J100)*IF(B100="7-year (machinery, furniture)",IF(Summary!$C$12="Mid-quarter",INDEX(Limits!$C$14:$F$14,I100),Limits!$B$14),IF(Summary!$C$12="Mid-quarter",INDEX(Limits!$C$13:$F$13,I100),Limits!$B$13)))</f>
        <v>0</v>
      </c>
      <c r="L100" s="17" t="n">
        <f aca="false">IF(H100=0,0,IF(D100&gt;0.5,MIN(F100,H100),0)+J100+K100)</f>
        <v>0</v>
      </c>
      <c r="M100" s="17" t="n">
        <f aca="false">IF(OR(B100="Passenger car (6,000 lbs or less)"),MIN(L100,IF(G100="Y",Limits!$B$6,Limits!$B$7)*D100),L100)</f>
        <v>0</v>
      </c>
    </row>
    <row r="101" customFormat="false" ht="15" hidden="false" customHeight="false" outlineLevel="0" collapsed="false">
      <c r="A101" s="13"/>
      <c r="B101" s="13"/>
      <c r="C101" s="14"/>
      <c r="D101" s="15"/>
      <c r="E101" s="16"/>
      <c r="F101" s="14"/>
      <c r="G101" s="13"/>
      <c r="H101" s="17" t="n">
        <f aca="false">IF(AND(ISNUMBER(C101),ISNUMBER(D101)),C101*D101,0)</f>
        <v>0</v>
      </c>
      <c r="I101" s="18" t="str">
        <f aca="false">IF(ISNUMBER(E101),ROUNDUP(MONTH(E101)/3,0),"")</f>
        <v/>
      </c>
      <c r="J101" s="17" t="n">
        <f aca="false">IF(AND(H101&gt;0,D101&gt;0.5,G101="Y"),MAX(0,H101-MIN(F101,H101)),0)</f>
        <v>0</v>
      </c>
      <c r="K101" s="17" t="n">
        <f aca="false">IF(OR(H101=0,I101=""),0,(H101-IF(D101&gt;0.5,MIN(F101,H101),0)-J101)*IF(B101="7-year (machinery, furniture)",IF(Summary!$C$12="Mid-quarter",INDEX(Limits!$C$14:$F$14,I101),Limits!$B$14),IF(Summary!$C$12="Mid-quarter",INDEX(Limits!$C$13:$F$13,I101),Limits!$B$13)))</f>
        <v>0</v>
      </c>
      <c r="L101" s="17" t="n">
        <f aca="false">IF(H101=0,0,IF(D101&gt;0.5,MIN(F101,H101),0)+J101+K101)</f>
        <v>0</v>
      </c>
      <c r="M101" s="17" t="n">
        <f aca="false">IF(OR(B101="Passenger car (6,000 lbs or less)"),MIN(L101,IF(G101="Y",Limits!$B$6,Limits!$B$7)*D101),L101)</f>
        <v>0</v>
      </c>
    </row>
    <row r="102" customFormat="false" ht="15" hidden="false" customHeight="false" outlineLevel="0" collapsed="false">
      <c r="A102" s="13"/>
      <c r="B102" s="13"/>
      <c r="C102" s="14"/>
      <c r="D102" s="15"/>
      <c r="E102" s="16"/>
      <c r="F102" s="14"/>
      <c r="G102" s="13"/>
      <c r="H102" s="17" t="n">
        <f aca="false">IF(AND(ISNUMBER(C102),ISNUMBER(D102)),C102*D102,0)</f>
        <v>0</v>
      </c>
      <c r="I102" s="18" t="str">
        <f aca="false">IF(ISNUMBER(E102),ROUNDUP(MONTH(E102)/3,0),"")</f>
        <v/>
      </c>
      <c r="J102" s="17" t="n">
        <f aca="false">IF(AND(H102&gt;0,D102&gt;0.5,G102="Y"),MAX(0,H102-MIN(F102,H102)),0)</f>
        <v>0</v>
      </c>
      <c r="K102" s="17" t="n">
        <f aca="false">IF(OR(H102=0,I102=""),0,(H102-IF(D102&gt;0.5,MIN(F102,H102),0)-J102)*IF(B102="7-year (machinery, furniture)",IF(Summary!$C$12="Mid-quarter",INDEX(Limits!$C$14:$F$14,I102),Limits!$B$14),IF(Summary!$C$12="Mid-quarter",INDEX(Limits!$C$13:$F$13,I102),Limits!$B$13)))</f>
        <v>0</v>
      </c>
      <c r="L102" s="17" t="n">
        <f aca="false">IF(H102=0,0,IF(D102&gt;0.5,MIN(F102,H102),0)+J102+K102)</f>
        <v>0</v>
      </c>
      <c r="M102" s="17" t="n">
        <f aca="false">IF(OR(B102="Passenger car (6,000 lbs or less)"),MIN(L102,IF(G102="Y",Limits!$B$6,Limits!$B$7)*D102),L102)</f>
        <v>0</v>
      </c>
    </row>
    <row r="103" customFormat="false" ht="15" hidden="false" customHeight="false" outlineLevel="0" collapsed="false">
      <c r="A103" s="13"/>
      <c r="B103" s="13"/>
      <c r="C103" s="14"/>
      <c r="D103" s="15"/>
      <c r="E103" s="16"/>
      <c r="F103" s="14"/>
      <c r="G103" s="13"/>
      <c r="H103" s="17" t="n">
        <f aca="false">IF(AND(ISNUMBER(C103),ISNUMBER(D103)),C103*D103,0)</f>
        <v>0</v>
      </c>
      <c r="I103" s="18" t="str">
        <f aca="false">IF(ISNUMBER(E103),ROUNDUP(MONTH(E103)/3,0),"")</f>
        <v/>
      </c>
      <c r="J103" s="17" t="n">
        <f aca="false">IF(AND(H103&gt;0,D103&gt;0.5,G103="Y"),MAX(0,H103-MIN(F103,H103)),0)</f>
        <v>0</v>
      </c>
      <c r="K103" s="17" t="n">
        <f aca="false">IF(OR(H103=0,I103=""),0,(H103-IF(D103&gt;0.5,MIN(F103,H103),0)-J103)*IF(B103="7-year (machinery, furniture)",IF(Summary!$C$12="Mid-quarter",INDEX(Limits!$C$14:$F$14,I103),Limits!$B$14),IF(Summary!$C$12="Mid-quarter",INDEX(Limits!$C$13:$F$13,I103),Limits!$B$13)))</f>
        <v>0</v>
      </c>
      <c r="L103" s="17" t="n">
        <f aca="false">IF(H103=0,0,IF(D103&gt;0.5,MIN(F103,H103),0)+J103+K103)</f>
        <v>0</v>
      </c>
      <c r="M103" s="17" t="n">
        <f aca="false">IF(OR(B103="Passenger car (6,000 lbs or less)"),MIN(L103,IF(G103="Y",Limits!$B$6,Limits!$B$7)*D103),L103)</f>
        <v>0</v>
      </c>
    </row>
    <row r="104" customFormat="false" ht="15" hidden="false" customHeight="false" outlineLevel="0" collapsed="false">
      <c r="A104" s="13"/>
      <c r="B104" s="13"/>
      <c r="C104" s="14"/>
      <c r="D104" s="15"/>
      <c r="E104" s="16"/>
      <c r="F104" s="14"/>
      <c r="G104" s="13"/>
      <c r="H104" s="17" t="n">
        <f aca="false">IF(AND(ISNUMBER(C104),ISNUMBER(D104)),C104*D104,0)</f>
        <v>0</v>
      </c>
      <c r="I104" s="18" t="str">
        <f aca="false">IF(ISNUMBER(E104),ROUNDUP(MONTH(E104)/3,0),"")</f>
        <v/>
      </c>
      <c r="J104" s="17" t="n">
        <f aca="false">IF(AND(H104&gt;0,D104&gt;0.5,G104="Y"),MAX(0,H104-MIN(F104,H104)),0)</f>
        <v>0</v>
      </c>
      <c r="K104" s="17" t="n">
        <f aca="false">IF(OR(H104=0,I104=""),0,(H104-IF(D104&gt;0.5,MIN(F104,H104),0)-J104)*IF(B104="7-year (machinery, furniture)",IF(Summary!$C$12="Mid-quarter",INDEX(Limits!$C$14:$F$14,I104),Limits!$B$14),IF(Summary!$C$12="Mid-quarter",INDEX(Limits!$C$13:$F$13,I104),Limits!$B$13)))</f>
        <v>0</v>
      </c>
      <c r="L104" s="17" t="n">
        <f aca="false">IF(H104=0,0,IF(D104&gt;0.5,MIN(F104,H104),0)+J104+K104)</f>
        <v>0</v>
      </c>
      <c r="M104" s="17" t="n">
        <f aca="false">IF(OR(B104="Passenger car (6,000 lbs or less)"),MIN(L104,IF(G104="Y",Limits!$B$6,Limits!$B$7)*D104),L104)</f>
        <v>0</v>
      </c>
    </row>
    <row r="105" customFormat="false" ht="15" hidden="false" customHeight="false" outlineLevel="0" collapsed="false">
      <c r="A105" s="13"/>
      <c r="B105" s="13"/>
      <c r="C105" s="14"/>
      <c r="D105" s="15"/>
      <c r="E105" s="16"/>
      <c r="F105" s="14"/>
      <c r="G105" s="13"/>
      <c r="H105" s="17" t="n">
        <f aca="false">IF(AND(ISNUMBER(C105),ISNUMBER(D105)),C105*D105,0)</f>
        <v>0</v>
      </c>
      <c r="I105" s="18" t="str">
        <f aca="false">IF(ISNUMBER(E105),ROUNDUP(MONTH(E105)/3,0),"")</f>
        <v/>
      </c>
      <c r="J105" s="17" t="n">
        <f aca="false">IF(AND(H105&gt;0,D105&gt;0.5,G105="Y"),MAX(0,H105-MIN(F105,H105)),0)</f>
        <v>0</v>
      </c>
      <c r="K105" s="17" t="n">
        <f aca="false">IF(OR(H105=0,I105=""),0,(H105-IF(D105&gt;0.5,MIN(F105,H105),0)-J105)*IF(B105="7-year (machinery, furniture)",IF(Summary!$C$12="Mid-quarter",INDEX(Limits!$C$14:$F$14,I105),Limits!$B$14),IF(Summary!$C$12="Mid-quarter",INDEX(Limits!$C$13:$F$13,I105),Limits!$B$13)))</f>
        <v>0</v>
      </c>
      <c r="L105" s="17" t="n">
        <f aca="false">IF(H105=0,0,IF(D105&gt;0.5,MIN(F105,H105),0)+J105+K105)</f>
        <v>0</v>
      </c>
      <c r="M105" s="17" t="n">
        <f aca="false">IF(OR(B105="Passenger car (6,000 lbs or less)"),MIN(L105,IF(G105="Y",Limits!$B$6,Limits!$B$7)*D105),L105)</f>
        <v>0</v>
      </c>
    </row>
  </sheetData>
  <conditionalFormatting sqref="F6:F105">
    <cfRule type="expression" priority="2" aboveAverage="0" equalAverage="0" bottom="0" percent="0" rank="0" text="" dxfId="0">
      <formula>AND(F6&gt;0,D6&lt;=0.5)</formula>
    </cfRule>
  </conditionalFormatting>
  <dataValidations count="3">
    <dataValidation allowBlank="true" errorStyle="stop" operator="between" showDropDown="false" showErrorMessage="false" showInputMessage="false" sqref="B6:B105" type="list">
      <formula1>"5-year (computers,phones,equipment),7-year (machinery,furniture),Passenger car (6,000 lbs or less),Heavy SUV/truck"</formula1>
      <formula2>0</formula2>
    </dataValidation>
    <dataValidation allowBlank="true" errorStyle="stop" operator="between" showDropDown="false" showErrorMessage="false" showInputMessage="false" sqref="G6:G105" type="list">
      <formula1>"Y,N"</formula1>
      <formula2>0</formula2>
    </dataValidation>
    <dataValidation allowBlank="true" errorStyle="stop" operator="between" showDropDown="false" showErrorMessage="false" showInputMessage="false" sqref="D6:D105"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4"/>
    <col collapsed="false" customWidth="true" hidden="false" outlineLevel="0" max="2" min="2" style="1" width="18"/>
    <col collapsed="false" customWidth="true" hidden="false" outlineLevel="0" max="3" min="3" style="1" width="60"/>
    <col collapsed="false" customWidth="true" hidden="false" outlineLevel="0" max="6" min="4" style="1" width="14"/>
  </cols>
  <sheetData>
    <row r="1" customFormat="false" ht="17.35" hidden="false" customHeight="false" outlineLevel="0" collapsed="false">
      <c r="A1" s="2" t="s">
        <v>45</v>
      </c>
    </row>
    <row r="3" customFormat="false" ht="15" hidden="false" customHeight="false" outlineLevel="0" collapsed="false">
      <c r="A3" s="19" t="s">
        <v>46</v>
      </c>
      <c r="B3" s="20" t="n">
        <v>2560000</v>
      </c>
      <c r="C3" s="3" t="s">
        <v>47</v>
      </c>
    </row>
    <row r="4" customFormat="false" ht="15" hidden="false" customHeight="false" outlineLevel="0" collapsed="false">
      <c r="A4" s="19" t="s">
        <v>48</v>
      </c>
      <c r="B4" s="20" t="n">
        <v>4090000</v>
      </c>
      <c r="C4" s="3" t="s">
        <v>47</v>
      </c>
    </row>
    <row r="5" customFormat="false" ht="15" hidden="false" customHeight="false" outlineLevel="0" collapsed="false">
      <c r="A5" s="19" t="s">
        <v>49</v>
      </c>
      <c r="B5" s="20" t="n">
        <v>32000</v>
      </c>
      <c r="C5" s="3" t="s">
        <v>47</v>
      </c>
    </row>
    <row r="6" customFormat="false" ht="15" hidden="false" customHeight="false" outlineLevel="0" collapsed="false">
      <c r="A6" s="19" t="s">
        <v>50</v>
      </c>
      <c r="B6" s="20" t="n">
        <v>20300</v>
      </c>
      <c r="C6" s="3" t="s">
        <v>51</v>
      </c>
    </row>
    <row r="7" customFormat="false" ht="15" hidden="false" customHeight="false" outlineLevel="0" collapsed="false">
      <c r="A7" s="19" t="s">
        <v>52</v>
      </c>
      <c r="B7" s="20" t="n">
        <v>12300</v>
      </c>
      <c r="C7" s="3" t="s">
        <v>51</v>
      </c>
    </row>
    <row r="9" customFormat="false" ht="15" hidden="false" customHeight="false" outlineLevel="0" collapsed="false">
      <c r="A9" s="1" t="s">
        <v>53</v>
      </c>
      <c r="B9" s="20"/>
      <c r="C9" s="3" t="s">
        <v>54</v>
      </c>
    </row>
    <row r="11" customFormat="false" ht="15" hidden="false" customHeight="false" outlineLevel="0" collapsed="false">
      <c r="A11" s="6" t="s">
        <v>55</v>
      </c>
    </row>
    <row r="12" customFormat="false" ht="15" hidden="false" customHeight="false" outlineLevel="0" collapsed="false">
      <c r="A12" s="21"/>
      <c r="B12" s="21" t="s">
        <v>56</v>
      </c>
      <c r="C12" s="21" t="s">
        <v>57</v>
      </c>
      <c r="D12" s="21" t="s">
        <v>58</v>
      </c>
      <c r="E12" s="21" t="s">
        <v>59</v>
      </c>
      <c r="F12" s="21" t="s">
        <v>60</v>
      </c>
    </row>
    <row r="13" customFormat="false" ht="15" hidden="false" customHeight="false" outlineLevel="0" collapsed="false">
      <c r="A13" s="18" t="s">
        <v>61</v>
      </c>
      <c r="B13" s="22" t="n">
        <v>0.2</v>
      </c>
      <c r="C13" s="22" t="n">
        <v>0.35</v>
      </c>
      <c r="D13" s="22" t="n">
        <v>0.25</v>
      </c>
      <c r="E13" s="22" t="n">
        <v>0.15</v>
      </c>
      <c r="F13" s="22" t="n">
        <v>0.05</v>
      </c>
    </row>
    <row r="14" customFormat="false" ht="15" hidden="false" customHeight="false" outlineLevel="0" collapsed="false">
      <c r="A14" s="18" t="s">
        <v>62</v>
      </c>
      <c r="B14" s="22" t="n">
        <v>0.1429</v>
      </c>
      <c r="C14" s="22" t="n">
        <v>0.25</v>
      </c>
      <c r="D14" s="22" t="n">
        <v>0.1785</v>
      </c>
      <c r="E14" s="22" t="n">
        <v>0.1071</v>
      </c>
      <c r="F14" s="22" t="n">
        <v>0.0357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2" min="2" style="1" width="4"/>
    <col collapsed="false" customWidth="true" hidden="false" outlineLevel="0" max="3" min="3" style="1" width="20"/>
    <col collapsed="false" customWidth="true" hidden="false" outlineLevel="0" max="4" min="4" style="1" width="60"/>
  </cols>
  <sheetData>
    <row r="1" customFormat="false" ht="17.35" hidden="false" customHeight="false" outlineLevel="0" collapsed="false">
      <c r="A1" s="2" t="s">
        <v>63</v>
      </c>
    </row>
    <row r="4" customFormat="false" ht="15" hidden="false" customHeight="false" outlineLevel="0" collapsed="false">
      <c r="A4" s="19" t="s">
        <v>64</v>
      </c>
      <c r="C4" s="23" t="n">
        <f aca="false">SUM(Assets!$C$6:$C$105)</f>
        <v>0</v>
      </c>
      <c r="D4" s="3"/>
    </row>
    <row r="5" customFormat="false" ht="15" hidden="false" customHeight="false" outlineLevel="0" collapsed="false">
      <c r="A5" s="19" t="s">
        <v>65</v>
      </c>
      <c r="C5" s="23" t="n">
        <f aca="false">SUM(Assets!$H$6:$H$105)</f>
        <v>0</v>
      </c>
      <c r="D5" s="3"/>
    </row>
    <row r="6" customFormat="false" ht="15" hidden="false" customHeight="false" outlineLevel="0" collapsed="false">
      <c r="A6" s="19" t="s">
        <v>66</v>
      </c>
      <c r="C6" s="23" t="n">
        <f aca="false">SUMPRODUCT((Assets!$D$6:$D$105&gt;0.5)*(Assets!$F$6:$F$105))</f>
        <v>0</v>
      </c>
      <c r="D6" s="3"/>
    </row>
    <row r="7" customFormat="false" ht="15" hidden="false" customHeight="false" outlineLevel="0" collapsed="false">
      <c r="A7" s="19" t="s">
        <v>67</v>
      </c>
      <c r="C7" s="23" t="n">
        <f aca="false">MAX(0,Limits!B3-MAX(0,C4-Limits!B4))</f>
        <v>2560000</v>
      </c>
      <c r="D7" s="3" t="s">
        <v>68</v>
      </c>
    </row>
    <row r="8" customFormat="false" ht="15" hidden="false" customHeight="false" outlineLevel="0" collapsed="false">
      <c r="A8" s="19" t="s">
        <v>69</v>
      </c>
      <c r="C8" s="18" t="str">
        <f aca="false">IF(C6&lt;=C7,"Yes","No: elected exceeds the limit")</f>
        <v>Yes</v>
      </c>
      <c r="D8" s="3"/>
    </row>
    <row r="9" customFormat="false" ht="15" hidden="false" customHeight="false" outlineLevel="0" collapsed="false">
      <c r="A9" s="19" t="s">
        <v>70</v>
      </c>
      <c r="C9" s="18" t="str">
        <f aca="false">IF(NOT(ISNUMBER(Limits!B9)),"Enter income on Limits",IF(C6&lt;=Limits!B9,"Yes","No: excess carries forward"))</f>
        <v>Enter income on Limits</v>
      </c>
      <c r="D9" s="3" t="s">
        <v>71</v>
      </c>
    </row>
    <row r="11" customFormat="false" ht="15" hidden="false" customHeight="false" outlineLevel="0" collapsed="false">
      <c r="A11" s="4" t="s">
        <v>72</v>
      </c>
      <c r="C11" s="24"/>
      <c r="D11" s="3"/>
    </row>
    <row r="12" customFormat="false" ht="15" hidden="false" customHeight="false" outlineLevel="0" collapsed="false">
      <c r="A12" s="19" t="s">
        <v>73</v>
      </c>
      <c r="C12" s="18" t="str">
        <f aca="false">IF(C15&gt;0.4,"Mid-quarter","Half-year")</f>
        <v>Half-year</v>
      </c>
      <c r="D12" s="3" t="s">
        <v>74</v>
      </c>
    </row>
    <row r="13" customFormat="false" ht="15" hidden="false" customHeight="false" outlineLevel="0" collapsed="false">
      <c r="A13" s="19" t="s">
        <v>75</v>
      </c>
      <c r="C13" s="23" t="n">
        <f aca="false">SUMPRODUCT((Assets!$I$6:$I$105=4)*(Assets!$H$6:$H$105-(Assets!$D$6:$D$105&gt;0.5)*Assets!$F$6:$F$105))</f>
        <v>0</v>
      </c>
      <c r="D13" s="3"/>
    </row>
    <row r="14" customFormat="false" ht="15" hidden="false" customHeight="false" outlineLevel="0" collapsed="false">
      <c r="A14" s="19" t="s">
        <v>76</v>
      </c>
      <c r="C14" s="23" t="n">
        <f aca="false">SUMPRODUCT(Assets!$H$6:$H$105-(Assets!$D$6:$D$105&gt;0.5)*Assets!$F$6:$F$105)</f>
        <v>0</v>
      </c>
      <c r="D14" s="3"/>
    </row>
    <row r="15" customFormat="false" ht="15" hidden="false" customHeight="false" outlineLevel="0" collapsed="false">
      <c r="A15" s="19" t="s">
        <v>77</v>
      </c>
      <c r="C15" s="25" t="n">
        <f aca="false">IF(C14&gt;0,C13/C14,0)</f>
        <v>0</v>
      </c>
      <c r="D15" s="3"/>
    </row>
    <row r="17" customFormat="false" ht="15" hidden="false" customHeight="false" outlineLevel="0" collapsed="false">
      <c r="A17" s="4" t="s">
        <v>39</v>
      </c>
      <c r="C17" s="24"/>
      <c r="D17" s="3"/>
    </row>
    <row r="18" customFormat="false" ht="15" hidden="false" customHeight="false" outlineLevel="0" collapsed="false">
      <c r="A18" s="19" t="s">
        <v>78</v>
      </c>
      <c r="C18" s="23" t="n">
        <f aca="false">C6</f>
        <v>0</v>
      </c>
      <c r="D18" s="3" t="s">
        <v>79</v>
      </c>
    </row>
    <row r="19" customFormat="false" ht="15" hidden="false" customHeight="false" outlineLevel="0" collapsed="false">
      <c r="A19" s="19" t="s">
        <v>80</v>
      </c>
      <c r="C19" s="23" t="n">
        <f aca="false">SUM(Assets!$J$6:$J$105)</f>
        <v>0</v>
      </c>
      <c r="D19" s="3"/>
    </row>
    <row r="20" customFormat="false" ht="15" hidden="false" customHeight="false" outlineLevel="0" collapsed="false">
      <c r="A20" s="19" t="s">
        <v>81</v>
      </c>
      <c r="C20" s="23" t="n">
        <f aca="false">SUM(Assets!$K$6:$K$105)</f>
        <v>0</v>
      </c>
      <c r="D20" s="3"/>
    </row>
    <row r="21" customFormat="false" ht="15" hidden="false" customHeight="false" outlineLevel="0" collapsed="false">
      <c r="A21" s="19" t="s">
        <v>82</v>
      </c>
      <c r="C21" s="23" t="n">
        <f aca="false">C18+C19+C20</f>
        <v>0</v>
      </c>
      <c r="D21" s="3"/>
    </row>
    <row r="22" customFormat="false" ht="15" hidden="false" customHeight="false" outlineLevel="0" collapsed="false">
      <c r="A22" s="19" t="s">
        <v>83</v>
      </c>
      <c r="C22" s="23" t="n">
        <f aca="false">SUM(Assets!$M$6:$M$105)</f>
        <v>0</v>
      </c>
      <c r="D22" s="3" t="s">
        <v>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2026-09-19T11:40:14Z</dcterms:created>
  <dc:creator>openpyxl</dc:creator>
  <dc:description/>
  <dc:language>en-US</dc:language>
  <cp:lastModifiedBy/>
  <dcterms:modified xsi:type="dcterms:W3CDTF">2026-09-19T11:40:14Z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