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EBIT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<sst xmlns="http://schemas.openxmlformats.org/spreadsheetml/2006/main" count="88" uniqueCount="86">
  <si>
    <t xml:space="preserve">EBITDA workbook</t>
  </si>
  <si>
    <t xml:space="preserve">Calcority. EBITDA three ways, adjusted EBITDA with seller and buyer views of each add-back, enterprise and equity value, the cash bridge and coverage.</t>
  </si>
  <si>
    <t xml:space="preserve">How to use</t>
  </si>
  <si>
    <t xml:space="preserve">1</t>
  </si>
  <si>
    <t xml:space="preserve">EBITDA tab: overwrite the example (an invented $12 million company) with your income statement. Enter depreciation by where it is recorded: inside cost of goods sold, inside operating expenses, and amortization.</t>
  </si>
  <si>
    <t xml:space="preserve">2</t>
  </si>
  <si>
    <t xml:space="preserve">List add-backs in the table: additions as positive amounts and deductions, such as a gain, as negative. For each, enter the share a buyer would accept.</t>
  </si>
  <si>
    <t xml:space="preserve">3</t>
  </si>
  <si>
    <t xml:space="preserve">The results show EBITDA from net income, from operating income and top-down (they differ by other income), seller and buyer adjusted EBITDA, the value in dispute at your multiple, the cash bridge and coverage on both bases.</t>
  </si>
  <si>
    <t xml:space="preserve">Colors</t>
  </si>
  <si>
    <t xml:space="preserve">Blue on yellow = you type. Black = formula. The starting values and the acceptance shares are illustrations.</t>
  </si>
  <si>
    <t xml:space="preserve">Definitions</t>
  </si>
  <si>
    <t xml:space="preserve">EBITDA</t>
  </si>
  <si>
    <t xml:space="preserve">Net income + interest + taxes + depreciation + amortization. Equal to operating income + D&amp;A when there is no other income or expense.</t>
  </si>
  <si>
    <t xml:space="preserve">Adjusted EBITDA</t>
  </si>
  <si>
    <t xml:space="preserve">EBITDA plus or minus adjustments. A buyer’s view weights each adjustment by the share it accepts.</t>
  </si>
  <si>
    <t xml:space="preserve">Cash bridge</t>
  </si>
  <si>
    <t xml:space="preserve">EBITDA − income taxes − capital expenditures − increase in working capital = cash flow before financing.</t>
  </si>
  <si>
    <t xml:space="preserve">Disclaimer</t>
  </si>
  <si>
    <t xml:space="preserve">Planning aid, not valuation, accounting or investment advice. Public companies must reconcile EBITDA to net income and label other adjustments as adjusted EBITDA; sale processes follow their own definitions.</t>
  </si>
  <si>
    <t xml:space="preserve">EBITDA (example values: overwrite)</t>
  </si>
  <si>
    <t xml:space="preserve">Income statement</t>
  </si>
  <si>
    <t xml:space="preserve">Revenue</t>
  </si>
  <si>
    <t xml:space="preserve">Cost of goods sold</t>
  </si>
  <si>
    <t xml:space="preserve">Operating expenses</t>
  </si>
  <si>
    <t xml:space="preserve">Other income (expense), before interest</t>
  </si>
  <si>
    <t xml:space="preserve">Interest expense</t>
  </si>
  <si>
    <t xml:space="preserve">Income tax expense</t>
  </si>
  <si>
    <t xml:space="preserve">Depreciation in cost of goods sold</t>
  </si>
  <si>
    <t xml:space="preserve">Depreciation in operating expenses</t>
  </si>
  <si>
    <t xml:space="preserve">Amortization</t>
  </si>
  <si>
    <t xml:space="preserve">Capital expenditures</t>
  </si>
  <si>
    <t xml:space="preserve">Increase in working capital</t>
  </si>
  <si>
    <t xml:space="preserve">Debt principal repaid</t>
  </si>
  <si>
    <t xml:space="preserve">Interest-bearing debt</t>
  </si>
  <si>
    <t xml:space="preserve">Cash</t>
  </si>
  <si>
    <t xml:space="preserve">EV / EBITDA multiple to test</t>
  </si>
  <si>
    <t xml:space="preserve">EBITDA three ways</t>
  </si>
  <si>
    <t xml:space="preserve">Gross profit</t>
  </si>
  <si>
    <t xml:space="preserve">Operating income</t>
  </si>
  <si>
    <t xml:space="preserve">Income before tax</t>
  </si>
  <si>
    <t xml:space="preserve">Net income</t>
  </si>
  <si>
    <t xml:space="preserve">Depreciation and amortization</t>
  </si>
  <si>
    <t xml:space="preserve">EBITDA from net income (net income + interest + taxes + D&amp;A)</t>
  </si>
  <si>
    <t xml:space="preserve">EBITDA from operating income (operating income + D&amp;A)</t>
  </si>
  <si>
    <t xml:space="preserve">EBITDA top-down (revenue − COGS − operating expenses + D&amp;A)</t>
  </si>
  <si>
    <t xml:space="preserve">Top-down if depreciation in COGS is not added back</t>
  </si>
  <si>
    <t xml:space="preserve">Error from that mistake</t>
  </si>
  <si>
    <t xml:space="preserve">Gap between the first and second routes (other income)</t>
  </si>
  <si>
    <t xml:space="preserve">EBITDA margin</t>
  </si>
  <si>
    <t xml:space="preserve">Adjustments</t>
  </si>
  <si>
    <t xml:space="preserve">Adjustment (+ adds, − deducts)</t>
  </si>
  <si>
    <t xml:space="preserve">Seller amount</t>
  </si>
  <si>
    <t xml:space="preserve">Buyer accepts %</t>
  </si>
  <si>
    <t xml:space="preserve">Buyer amount</t>
  </si>
  <si>
    <t xml:space="preserve">Value at the multiple</t>
  </si>
  <si>
    <t xml:space="preserve">Owner compensation above market</t>
  </si>
  <si>
    <t xml:space="preserve">One-time legal settlement</t>
  </si>
  <si>
    <t xml:space="preserve">Personal expenses run through the company</t>
  </si>
  <si>
    <t xml:space="preserve">Pro forma savings from a planned relocation</t>
  </si>
  <si>
    <t xml:space="preserve">Recurring one-time consulting fees</t>
  </si>
  <si>
    <t xml:space="preserve">Gain on sale of equipment</t>
  </si>
  <si>
    <t xml:space="preserve">Total adjustments</t>
  </si>
  <si>
    <t xml:space="preserve">Adjusted EBITDA margin</t>
  </si>
  <si>
    <t xml:space="preserve">Value</t>
  </si>
  <si>
    <t xml:space="preserve">Enterprise value at the multiple: seller’s adjusted EBITDA</t>
  </si>
  <si>
    <t xml:space="preserve">Enterprise value at the multiple: buyer’s adjusted EBITDA</t>
  </si>
  <si>
    <t xml:space="preserve">Enterprise value on reported EBITDA</t>
  </si>
  <si>
    <t xml:space="preserve">Value in dispute</t>
  </si>
  <si>
    <t xml:space="preserve">Net debt (debt − cash)</t>
  </si>
  <si>
    <t xml:space="preserve">Equity value: seller’s</t>
  </si>
  <si>
    <t xml:space="preserve">Equity value: buyer’s</t>
  </si>
  <si>
    <t xml:space="preserve">Cash bridge and coverage</t>
  </si>
  <si>
    <t xml:space="preserve">Less income taxes</t>
  </si>
  <si>
    <t xml:space="preserve">Less capital expenditures</t>
  </si>
  <si>
    <t xml:space="preserve">Less increase in working capital</t>
  </si>
  <si>
    <t xml:space="preserve">Cash flow before financing</t>
  </si>
  <si>
    <t xml:space="preserve">Cash conversion (share of EBITDA)</t>
  </si>
  <si>
    <t xml:space="preserve">EBITDA less capex</t>
  </si>
  <si>
    <t xml:space="preserve">Less interest and principal</t>
  </si>
  <si>
    <t xml:space="preserve">Left for the owners</t>
  </si>
  <si>
    <t xml:space="preserve">Debt service covered by EBITDA</t>
  </si>
  <si>
    <t xml:space="preserve">Debt service covered after taxes and capex</t>
  </si>
  <si>
    <t xml:space="preserve">Interest coverage (EBITDA ÷ interest)</t>
  </si>
  <si>
    <t xml:space="preserve">Net debt ÷ EBITDA</t>
  </si>
  <si>
    <t xml:space="preserve">Net debt ÷ buyer’s adjusted EBITDA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</si>
</sst>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[RED]&quot;-$&quot;#,##0"/>
    <numFmt numFmtId="166" formatCode="0.0\×"/>
    <numFmt numFmtId="167" formatCode="0.0%"/>
    <numFmt numFmtId="168" formatCode="0%"/>
    <numFmt numFmtId="169" formatCode="0.00\×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30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15.75" hidden="false" customHeight="true" outlineLevel="0" collapsed="false">
      <c r="A11" s="5" t="s">
        <v>14</v>
      </c>
      <c r="B11" s="6" t="s">
        <v>15</v>
      </c>
    </row>
    <row r="12" customFormat="false" ht="30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4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5" min="2" style="0" width="18"/>
  </cols>
  <sheetData>
    <row r="1" customFormat="false" ht="17.35" hidden="false" customHeight="false" outlineLevel="0" collapsed="false">
      <c r="A1" s="1" t="s">
        <v>20</v>
      </c>
    </row>
    <row r="3" customFormat="false" ht="15" hidden="false" customHeight="false" outlineLevel="0" collapsed="false">
      <c r="A3" s="3" t="s">
        <v>21</v>
      </c>
      <c r="B3" s="7"/>
    </row>
    <row r="4" customFormat="false" ht="15" hidden="false" customHeight="false" outlineLevel="0" collapsed="false">
      <c r="A4" s="8" t="s">
        <v>22</v>
      </c>
      <c r="B4" s="9" t="n">
        <v>12000000</v>
      </c>
    </row>
    <row r="5" customFormat="false" ht="15" hidden="false" customHeight="false" outlineLevel="0" collapsed="false">
      <c r="A5" s="8" t="s">
        <v>23</v>
      </c>
      <c r="B5" s="9" t="n">
        <v>7800000</v>
      </c>
    </row>
    <row r="6" customFormat="false" ht="15" hidden="false" customHeight="false" outlineLevel="0" collapsed="false">
      <c r="A6" s="8" t="s">
        <v>24</v>
      </c>
      <c r="B6" s="9" t="n">
        <v>3100000</v>
      </c>
    </row>
    <row r="7" customFormat="false" ht="15" hidden="false" customHeight="false" outlineLevel="0" collapsed="false">
      <c r="A7" s="8" t="s">
        <v>25</v>
      </c>
      <c r="B7" s="9" t="n">
        <v>90000</v>
      </c>
    </row>
    <row r="8" customFormat="false" ht="15" hidden="false" customHeight="false" outlineLevel="0" collapsed="false">
      <c r="A8" s="8" t="s">
        <v>26</v>
      </c>
      <c r="B8" s="9" t="n">
        <v>250000</v>
      </c>
    </row>
    <row r="9" customFormat="false" ht="15" hidden="false" customHeight="false" outlineLevel="0" collapsed="false">
      <c r="A9" s="8" t="s">
        <v>27</v>
      </c>
      <c r="B9" s="9" t="n">
        <v>220000</v>
      </c>
    </row>
    <row r="10" customFormat="false" ht="15" hidden="false" customHeight="false" outlineLevel="0" collapsed="false">
      <c r="A10" s="8" t="s">
        <v>28</v>
      </c>
      <c r="B10" s="9" t="n">
        <v>300000</v>
      </c>
    </row>
    <row r="11" customFormat="false" ht="15" hidden="false" customHeight="false" outlineLevel="0" collapsed="false">
      <c r="A11" s="8" t="s">
        <v>29</v>
      </c>
      <c r="B11" s="9" t="n">
        <v>120000</v>
      </c>
    </row>
    <row r="12" customFormat="false" ht="15" hidden="false" customHeight="false" outlineLevel="0" collapsed="false">
      <c r="A12" s="8" t="s">
        <v>30</v>
      </c>
      <c r="B12" s="9" t="n">
        <v>80000</v>
      </c>
    </row>
    <row r="13" customFormat="false" ht="15" hidden="false" customHeight="false" outlineLevel="0" collapsed="false">
      <c r="A13" s="8" t="s">
        <v>31</v>
      </c>
      <c r="B13" s="9" t="n">
        <v>380000</v>
      </c>
    </row>
    <row r="14" customFormat="false" ht="15" hidden="false" customHeight="false" outlineLevel="0" collapsed="false">
      <c r="A14" s="8" t="s">
        <v>32</v>
      </c>
      <c r="B14" s="9" t="n">
        <v>150000</v>
      </c>
    </row>
    <row r="15" customFormat="false" ht="15" hidden="false" customHeight="false" outlineLevel="0" collapsed="false">
      <c r="A15" s="8" t="s">
        <v>33</v>
      </c>
      <c r="B15" s="9" t="n">
        <v>300000</v>
      </c>
    </row>
    <row r="16" customFormat="false" ht="15" hidden="false" customHeight="false" outlineLevel="0" collapsed="false">
      <c r="A16" s="8" t="s">
        <v>34</v>
      </c>
      <c r="B16" s="9" t="n">
        <v>2400000</v>
      </c>
    </row>
    <row r="17" customFormat="false" ht="15" hidden="false" customHeight="false" outlineLevel="0" collapsed="false">
      <c r="A17" s="8" t="s">
        <v>35</v>
      </c>
      <c r="B17" s="9" t="n">
        <v>300000</v>
      </c>
    </row>
    <row r="18" customFormat="false" ht="15" hidden="false" customHeight="false" outlineLevel="0" collapsed="false">
      <c r="A18" s="8" t="s">
        <v>36</v>
      </c>
      <c r="B18" s="10" t="n">
        <v>6</v>
      </c>
    </row>
    <row r="20" customFormat="false" ht="15" hidden="false" customHeight="false" outlineLevel="0" collapsed="false">
      <c r="A20" s="3" t="s">
        <v>37</v>
      </c>
      <c r="B20" s="7"/>
    </row>
    <row r="21" customFormat="false" ht="15" hidden="false" customHeight="false" outlineLevel="0" collapsed="false">
      <c r="A21" s="8" t="s">
        <v>38</v>
      </c>
      <c r="B21" s="11" t="n">
        <f aca="false">B4-B5</f>
        <v>4200000</v>
      </c>
    </row>
    <row r="22" customFormat="false" ht="15" hidden="false" customHeight="false" outlineLevel="0" collapsed="false">
      <c r="A22" s="8" t="s">
        <v>39</v>
      </c>
      <c r="B22" s="11" t="n">
        <f aca="false">B21-B6</f>
        <v>1100000</v>
      </c>
    </row>
    <row r="23" customFormat="false" ht="15" hidden="false" customHeight="false" outlineLevel="0" collapsed="false">
      <c r="A23" s="8" t="s">
        <v>40</v>
      </c>
      <c r="B23" s="11" t="n">
        <f aca="false">B22+B7-B8</f>
        <v>940000</v>
      </c>
    </row>
    <row r="24" customFormat="false" ht="15" hidden="false" customHeight="false" outlineLevel="0" collapsed="false">
      <c r="A24" s="8" t="s">
        <v>41</v>
      </c>
      <c r="B24" s="11" t="n">
        <f aca="false">B23-B9</f>
        <v>720000</v>
      </c>
    </row>
    <row r="25" customFormat="false" ht="15" hidden="false" customHeight="false" outlineLevel="0" collapsed="false">
      <c r="A25" s="8" t="s">
        <v>42</v>
      </c>
      <c r="B25" s="11" t="n">
        <f aca="false">B10+B11+B12</f>
        <v>500000</v>
      </c>
    </row>
    <row r="26" customFormat="false" ht="15" hidden="false" customHeight="false" outlineLevel="0" collapsed="false">
      <c r="A26" s="5" t="s">
        <v>43</v>
      </c>
      <c r="B26" s="12" t="n">
        <f aca="false">B24+B8+B9+B25</f>
        <v>1690000</v>
      </c>
    </row>
    <row r="27" customFormat="false" ht="15" hidden="false" customHeight="false" outlineLevel="0" collapsed="false">
      <c r="A27" s="8" t="s">
        <v>44</v>
      </c>
      <c r="B27" s="11" t="n">
        <f aca="false">B22+B25</f>
        <v>1600000</v>
      </c>
    </row>
    <row r="28" customFormat="false" ht="15" hidden="false" customHeight="false" outlineLevel="0" collapsed="false">
      <c r="A28" s="8" t="s">
        <v>45</v>
      </c>
      <c r="B28" s="11" t="n">
        <f aca="false">B4-B5-B6+B25</f>
        <v>1600000</v>
      </c>
    </row>
    <row r="29" customFormat="false" ht="15" hidden="false" customHeight="false" outlineLevel="0" collapsed="false">
      <c r="A29" s="8" t="s">
        <v>46</v>
      </c>
      <c r="B29" s="11" t="n">
        <f aca="false">B4-B5-(B6-B11-B12)</f>
        <v>1300000</v>
      </c>
    </row>
    <row r="30" customFormat="false" ht="15" hidden="false" customHeight="false" outlineLevel="0" collapsed="false">
      <c r="A30" s="8" t="s">
        <v>47</v>
      </c>
      <c r="B30" s="11" t="n">
        <f aca="false">B28-B29</f>
        <v>300000</v>
      </c>
    </row>
    <row r="31" customFormat="false" ht="15" hidden="false" customHeight="false" outlineLevel="0" collapsed="false">
      <c r="A31" s="8" t="s">
        <v>48</v>
      </c>
      <c r="B31" s="11" t="n">
        <f aca="false">B26-B27</f>
        <v>90000</v>
      </c>
    </row>
    <row r="32" customFormat="false" ht="15" hidden="false" customHeight="false" outlineLevel="0" collapsed="false">
      <c r="A32" s="8" t="s">
        <v>49</v>
      </c>
      <c r="B32" s="13" t="n">
        <f aca="false">IF(B4&gt;0,B26/B4,0)</f>
        <v>0.140833333333333</v>
      </c>
    </row>
    <row r="34" customFormat="false" ht="15" hidden="false" customHeight="false" outlineLevel="0" collapsed="false">
      <c r="A34" s="3" t="s">
        <v>50</v>
      </c>
      <c r="B34" s="7"/>
    </row>
    <row r="35" customFormat="false" ht="31.5" hidden="false" customHeight="true" outlineLevel="0" collapsed="false">
      <c r="A35" s="14" t="s">
        <v>51</v>
      </c>
      <c r="B35" s="14" t="s">
        <v>52</v>
      </c>
      <c r="C35" s="14" t="s">
        <v>53</v>
      </c>
      <c r="D35" s="14" t="s">
        <v>54</v>
      </c>
      <c r="E35" s="14" t="s">
        <v>55</v>
      </c>
    </row>
    <row r="36" customFormat="false" ht="15" hidden="false" customHeight="false" outlineLevel="0" collapsed="false">
      <c r="A36" s="15" t="s">
        <v>56</v>
      </c>
      <c r="B36" s="9" t="n">
        <v>180000</v>
      </c>
      <c r="C36" s="16" t="n">
        <v>1</v>
      </c>
      <c r="D36" s="11" t="n">
        <f aca="false">B36*C36</f>
        <v>180000</v>
      </c>
      <c r="E36" s="11" t="n">
        <f aca="false">D36*$B$18</f>
        <v>1080000</v>
      </c>
    </row>
    <row r="37" customFormat="false" ht="15" hidden="false" customHeight="false" outlineLevel="0" collapsed="false">
      <c r="A37" s="15" t="s">
        <v>57</v>
      </c>
      <c r="B37" s="9" t="n">
        <v>95000</v>
      </c>
      <c r="C37" s="16" t="n">
        <v>1</v>
      </c>
      <c r="D37" s="11" t="n">
        <f aca="false">B37*C37</f>
        <v>95000</v>
      </c>
      <c r="E37" s="11" t="n">
        <f aca="false">D37*$B$18</f>
        <v>570000</v>
      </c>
    </row>
    <row r="38" customFormat="false" ht="15" hidden="false" customHeight="false" outlineLevel="0" collapsed="false">
      <c r="A38" s="15" t="s">
        <v>58</v>
      </c>
      <c r="B38" s="9" t="n">
        <v>45000</v>
      </c>
      <c r="C38" s="16" t="n">
        <v>0.5</v>
      </c>
      <c r="D38" s="11" t="n">
        <f aca="false">B38*C38</f>
        <v>22500</v>
      </c>
      <c r="E38" s="11" t="n">
        <f aca="false">D38*$B$18</f>
        <v>135000</v>
      </c>
    </row>
    <row r="39" customFormat="false" ht="15" hidden="false" customHeight="false" outlineLevel="0" collapsed="false">
      <c r="A39" s="15" t="s">
        <v>59</v>
      </c>
      <c r="B39" s="9" t="n">
        <v>120000</v>
      </c>
      <c r="C39" s="16" t="n">
        <v>0</v>
      </c>
      <c r="D39" s="11" t="n">
        <f aca="false">B39*C39</f>
        <v>0</v>
      </c>
      <c r="E39" s="11" t="n">
        <f aca="false">D39*$B$18</f>
        <v>0</v>
      </c>
    </row>
    <row r="40" customFormat="false" ht="15" hidden="false" customHeight="false" outlineLevel="0" collapsed="false">
      <c r="A40" s="15" t="s">
        <v>60</v>
      </c>
      <c r="B40" s="9" t="n">
        <v>70000</v>
      </c>
      <c r="C40" s="16" t="n">
        <v>0.25</v>
      </c>
      <c r="D40" s="11" t="n">
        <f aca="false">B40*C40</f>
        <v>17500</v>
      </c>
      <c r="E40" s="11" t="n">
        <f aca="false">D40*$B$18</f>
        <v>105000</v>
      </c>
    </row>
    <row r="41" customFormat="false" ht="15" hidden="false" customHeight="false" outlineLevel="0" collapsed="false">
      <c r="A41" s="15" t="s">
        <v>61</v>
      </c>
      <c r="B41" s="9" t="n">
        <v>-90000</v>
      </c>
      <c r="C41" s="16" t="n">
        <v>1</v>
      </c>
      <c r="D41" s="11" t="n">
        <f aca="false">B41*C41</f>
        <v>-90000</v>
      </c>
      <c r="E41" s="11" t="n">
        <f aca="false">D41*$B$18</f>
        <v>-540000</v>
      </c>
    </row>
    <row r="42" customFormat="false" ht="15" hidden="false" customHeight="false" outlineLevel="0" collapsed="false">
      <c r="A42" s="15"/>
      <c r="B42" s="9"/>
      <c r="C42" s="16"/>
      <c r="D42" s="11" t="n">
        <f aca="false">B42*C42</f>
        <v>0</v>
      </c>
      <c r="E42" s="11" t="n">
        <f aca="false">D42*$B$18</f>
        <v>0</v>
      </c>
    </row>
    <row r="43" customFormat="false" ht="15" hidden="false" customHeight="false" outlineLevel="0" collapsed="false">
      <c r="A43" s="15"/>
      <c r="B43" s="9"/>
      <c r="C43" s="16"/>
      <c r="D43" s="11" t="n">
        <f aca="false">B43*C43</f>
        <v>0</v>
      </c>
      <c r="E43" s="11" t="n">
        <f aca="false">D43*$B$18</f>
        <v>0</v>
      </c>
    </row>
    <row r="44" customFormat="false" ht="15" hidden="false" customHeight="false" outlineLevel="0" collapsed="false">
      <c r="A44" s="15"/>
      <c r="B44" s="9"/>
      <c r="C44" s="16"/>
      <c r="D44" s="11" t="n">
        <f aca="false">B44*C44</f>
        <v>0</v>
      </c>
      <c r="E44" s="11" t="n">
        <f aca="false">D44*$B$18</f>
        <v>0</v>
      </c>
    </row>
    <row r="45" customFormat="false" ht="15" hidden="false" customHeight="false" outlineLevel="0" collapsed="false">
      <c r="A45" s="15"/>
      <c r="B45" s="9"/>
      <c r="C45" s="16"/>
      <c r="D45" s="11" t="n">
        <f aca="false">B45*C45</f>
        <v>0</v>
      </c>
      <c r="E45" s="11" t="n">
        <f aca="false">D45*$B$18</f>
        <v>0</v>
      </c>
    </row>
    <row r="46" customFormat="false" ht="15" hidden="false" customHeight="false" outlineLevel="0" collapsed="false">
      <c r="A46" s="15"/>
      <c r="B46" s="9"/>
      <c r="C46" s="16"/>
      <c r="D46" s="11" t="n">
        <f aca="false">B46*C46</f>
        <v>0</v>
      </c>
      <c r="E46" s="11" t="n">
        <f aca="false">D46*$B$18</f>
        <v>0</v>
      </c>
    </row>
    <row r="47" customFormat="false" ht="15" hidden="false" customHeight="false" outlineLevel="0" collapsed="false">
      <c r="A47" s="15"/>
      <c r="B47" s="9"/>
      <c r="C47" s="16"/>
      <c r="D47" s="11" t="n">
        <f aca="false">B47*C47</f>
        <v>0</v>
      </c>
      <c r="E47" s="11" t="n">
        <f aca="false">D47*$B$18</f>
        <v>0</v>
      </c>
    </row>
    <row r="48" customFormat="false" ht="15" hidden="false" customHeight="false" outlineLevel="0" collapsed="false">
      <c r="A48" s="15"/>
      <c r="B48" s="9"/>
      <c r="C48" s="16"/>
      <c r="D48" s="11" t="n">
        <f aca="false">B48*C48</f>
        <v>0</v>
      </c>
      <c r="E48" s="11" t="n">
        <f aca="false">D48*$B$18</f>
        <v>0</v>
      </c>
    </row>
    <row r="49" customFormat="false" ht="15" hidden="false" customHeight="false" outlineLevel="0" collapsed="false">
      <c r="A49" s="15"/>
      <c r="B49" s="9"/>
      <c r="C49" s="16"/>
      <c r="D49" s="11" t="n">
        <f aca="false">B49*C49</f>
        <v>0</v>
      </c>
      <c r="E49" s="11" t="n">
        <f aca="false">D49*$B$18</f>
        <v>0</v>
      </c>
    </row>
    <row r="50" customFormat="false" ht="15" hidden="false" customHeight="false" outlineLevel="0" collapsed="false">
      <c r="A50" s="15"/>
      <c r="B50" s="9"/>
      <c r="C50" s="16"/>
      <c r="D50" s="11" t="n">
        <f aca="false">B50*C50</f>
        <v>0</v>
      </c>
      <c r="E50" s="11" t="n">
        <f aca="false">D50*$B$18</f>
        <v>0</v>
      </c>
    </row>
    <row r="51" customFormat="false" ht="15" hidden="false" customHeight="false" outlineLevel="0" collapsed="false">
      <c r="A51" s="15"/>
      <c r="B51" s="9"/>
      <c r="C51" s="16"/>
      <c r="D51" s="11" t="n">
        <f aca="false">B51*C51</f>
        <v>0</v>
      </c>
      <c r="E51" s="11" t="n">
        <f aca="false">D51*$B$18</f>
        <v>0</v>
      </c>
    </row>
    <row r="52" customFormat="false" ht="15" hidden="false" customHeight="false" outlineLevel="0" collapsed="false">
      <c r="A52" s="15"/>
      <c r="B52" s="9"/>
      <c r="C52" s="16"/>
      <c r="D52" s="11" t="n">
        <f aca="false">B52*C52</f>
        <v>0</v>
      </c>
      <c r="E52" s="11" t="n">
        <f aca="false">D52*$B$18</f>
        <v>0</v>
      </c>
    </row>
    <row r="53" customFormat="false" ht="15" hidden="false" customHeight="false" outlineLevel="0" collapsed="false">
      <c r="A53" s="15"/>
      <c r="B53" s="9"/>
      <c r="C53" s="16"/>
      <c r="D53" s="11" t="n">
        <f aca="false">B53*C53</f>
        <v>0</v>
      </c>
      <c r="E53" s="11" t="n">
        <f aca="false">D53*$B$18</f>
        <v>0</v>
      </c>
    </row>
    <row r="54" customFormat="false" ht="15" hidden="false" customHeight="false" outlineLevel="0" collapsed="false">
      <c r="A54" s="15"/>
      <c r="B54" s="9"/>
      <c r="C54" s="16"/>
      <c r="D54" s="11" t="n">
        <f aca="false">B54*C54</f>
        <v>0</v>
      </c>
      <c r="E54" s="11" t="n">
        <f aca="false">D54*$B$18</f>
        <v>0</v>
      </c>
    </row>
    <row r="55" customFormat="false" ht="15" hidden="false" customHeight="false" outlineLevel="0" collapsed="false">
      <c r="A55" s="15"/>
      <c r="B55" s="9"/>
      <c r="C55" s="16"/>
      <c r="D55" s="11" t="n">
        <f aca="false">B55*C55</f>
        <v>0</v>
      </c>
      <c r="E55" s="11" t="n">
        <f aca="false">D55*$B$18</f>
        <v>0</v>
      </c>
    </row>
    <row r="57" customFormat="false" ht="15" hidden="false" customHeight="false" outlineLevel="0" collapsed="false">
      <c r="A57" s="5" t="s">
        <v>62</v>
      </c>
      <c r="B57" s="12" t="n">
        <f aca="false">SUM(B36:B55)</f>
        <v>420000</v>
      </c>
      <c r="D57" s="12" t="n">
        <f aca="false">SUM(D36:D55)</f>
        <v>225000</v>
      </c>
      <c r="E57" s="12" t="n">
        <f aca="false">SUM(E36:E55)</f>
        <v>1350000</v>
      </c>
    </row>
    <row r="58" customFormat="false" ht="15" hidden="false" customHeight="false" outlineLevel="0" collapsed="false">
      <c r="A58" s="5" t="s">
        <v>14</v>
      </c>
      <c r="B58" s="12" t="n">
        <f aca="false">B26+B57</f>
        <v>2110000</v>
      </c>
      <c r="D58" s="12" t="n">
        <f aca="false">B26+D57</f>
        <v>1915000</v>
      </c>
    </row>
    <row r="59" customFormat="false" ht="15" hidden="false" customHeight="false" outlineLevel="0" collapsed="false">
      <c r="A59" s="8" t="s">
        <v>63</v>
      </c>
      <c r="B59" s="13" t="n">
        <f aca="false">IF(B4&gt;0,B58/B4,0)</f>
        <v>0.175833333333333</v>
      </c>
      <c r="D59" s="13" t="n">
        <f aca="false">IF(B4&gt;0,D58/B4,0)</f>
        <v>0.159583333333333</v>
      </c>
    </row>
    <row r="61" customFormat="false" ht="15" hidden="false" customHeight="false" outlineLevel="0" collapsed="false">
      <c r="A61" s="3" t="s">
        <v>64</v>
      </c>
      <c r="B61" s="7"/>
    </row>
    <row r="62" customFormat="false" ht="15" hidden="false" customHeight="false" outlineLevel="0" collapsed="false">
      <c r="A62" s="8" t="s">
        <v>65</v>
      </c>
      <c r="B62" s="11" t="n">
        <f aca="false">B58*B18</f>
        <v>12660000</v>
      </c>
    </row>
    <row r="63" customFormat="false" ht="15" hidden="false" customHeight="false" outlineLevel="0" collapsed="false">
      <c r="A63" s="8" t="s">
        <v>66</v>
      </c>
      <c r="B63" s="11" t="n">
        <f aca="false">D58*B18</f>
        <v>11490000</v>
      </c>
    </row>
    <row r="64" customFormat="false" ht="15" hidden="false" customHeight="false" outlineLevel="0" collapsed="false">
      <c r="A64" s="8" t="s">
        <v>67</v>
      </c>
      <c r="B64" s="11" t="n">
        <f aca="false">B26*B18</f>
        <v>10140000</v>
      </c>
    </row>
    <row r="65" customFormat="false" ht="15" hidden="false" customHeight="false" outlineLevel="0" collapsed="false">
      <c r="A65" s="8" t="s">
        <v>68</v>
      </c>
      <c r="B65" s="11" t="n">
        <f aca="false">B62-B63</f>
        <v>1170000</v>
      </c>
    </row>
    <row r="66" customFormat="false" ht="15" hidden="false" customHeight="false" outlineLevel="0" collapsed="false">
      <c r="A66" s="8" t="s">
        <v>69</v>
      </c>
      <c r="B66" s="11" t="n">
        <f aca="false">B16-B17</f>
        <v>2100000</v>
      </c>
    </row>
    <row r="67" customFormat="false" ht="15" hidden="false" customHeight="false" outlineLevel="0" collapsed="false">
      <c r="A67" s="8" t="s">
        <v>70</v>
      </c>
      <c r="B67" s="11" t="n">
        <f aca="false">B62-B66</f>
        <v>10560000</v>
      </c>
    </row>
    <row r="68" customFormat="false" ht="15" hidden="false" customHeight="false" outlineLevel="0" collapsed="false">
      <c r="A68" s="8" t="s">
        <v>71</v>
      </c>
      <c r="B68" s="11" t="n">
        <f aca="false">B63-B66</f>
        <v>9390000</v>
      </c>
    </row>
    <row r="70" customFormat="false" ht="15" hidden="false" customHeight="false" outlineLevel="0" collapsed="false">
      <c r="A70" s="3" t="s">
        <v>72</v>
      </c>
      <c r="B70" s="7"/>
    </row>
    <row r="71" customFormat="false" ht="15" hidden="false" customHeight="false" outlineLevel="0" collapsed="false">
      <c r="A71" s="8" t="s">
        <v>12</v>
      </c>
      <c r="B71" s="11" t="n">
        <f aca="false">B26</f>
        <v>1690000</v>
      </c>
    </row>
    <row r="72" customFormat="false" ht="15" hidden="false" customHeight="false" outlineLevel="0" collapsed="false">
      <c r="A72" s="8" t="s">
        <v>73</v>
      </c>
      <c r="B72" s="11" t="n">
        <f aca="false">-B9</f>
        <v>-220000</v>
      </c>
    </row>
    <row r="73" customFormat="false" ht="15" hidden="false" customHeight="false" outlineLevel="0" collapsed="false">
      <c r="A73" s="8" t="s">
        <v>74</v>
      </c>
      <c r="B73" s="11" t="n">
        <f aca="false">-B13</f>
        <v>-380000</v>
      </c>
    </row>
    <row r="74" customFormat="false" ht="15" hidden="false" customHeight="false" outlineLevel="0" collapsed="false">
      <c r="A74" s="8" t="s">
        <v>75</v>
      </c>
      <c r="B74" s="11" t="n">
        <f aca="false">-B14</f>
        <v>-150000</v>
      </c>
    </row>
    <row r="75" customFormat="false" ht="15" hidden="false" customHeight="false" outlineLevel="0" collapsed="false">
      <c r="A75" s="8" t="s">
        <v>76</v>
      </c>
      <c r="B75" s="11" t="n">
        <f aca="false">SUM(B71:B74)</f>
        <v>940000</v>
      </c>
    </row>
    <row r="76" customFormat="false" ht="15" hidden="false" customHeight="false" outlineLevel="0" collapsed="false">
      <c r="A76" s="8" t="s">
        <v>77</v>
      </c>
      <c r="B76" s="13" t="n">
        <f aca="false">IF(B71&gt;0,B75/B71,0)</f>
        <v>0.556213017751479</v>
      </c>
    </row>
    <row r="77" customFormat="false" ht="15" hidden="false" customHeight="false" outlineLevel="0" collapsed="false">
      <c r="A77" s="8" t="s">
        <v>78</v>
      </c>
      <c r="B77" s="11" t="n">
        <f aca="false">B26-B13</f>
        <v>1310000</v>
      </c>
    </row>
    <row r="78" customFormat="false" ht="15" hidden="false" customHeight="false" outlineLevel="0" collapsed="false">
      <c r="A78" s="8" t="s">
        <v>79</v>
      </c>
      <c r="B78" s="11" t="n">
        <f aca="false">-(B8+B15)</f>
        <v>-550000</v>
      </c>
    </row>
    <row r="79" customFormat="false" ht="15" hidden="false" customHeight="false" outlineLevel="0" collapsed="false">
      <c r="A79" s="8" t="s">
        <v>80</v>
      </c>
      <c r="B79" s="11" t="n">
        <f aca="false">B75+B78</f>
        <v>390000</v>
      </c>
    </row>
    <row r="80" customFormat="false" ht="15" hidden="false" customHeight="false" outlineLevel="0" collapsed="false">
      <c r="A80" s="8" t="s">
        <v>81</v>
      </c>
      <c r="B80" s="17" t="n">
        <f aca="false">IF(B8+B15&gt;0,B26/(B8+B15),0)</f>
        <v>3.07272727272727</v>
      </c>
    </row>
    <row r="81" customFormat="false" ht="15" hidden="false" customHeight="false" outlineLevel="0" collapsed="false">
      <c r="A81" s="8" t="s">
        <v>82</v>
      </c>
      <c r="B81" s="17" t="n">
        <f aca="false">IF(B8+B15&gt;0,(B26-B9-B13)/(B8+B15),0)</f>
        <v>1.98181818181818</v>
      </c>
    </row>
    <row r="82" customFormat="false" ht="15" hidden="false" customHeight="false" outlineLevel="0" collapsed="false">
      <c r="A82" s="8" t="s">
        <v>83</v>
      </c>
      <c r="B82" s="17" t="n">
        <f aca="false">IF(B8&gt;0,B26/B8,0)</f>
        <v>6.76</v>
      </c>
    </row>
    <row r="83" customFormat="false" ht="15" hidden="false" customHeight="false" outlineLevel="0" collapsed="false">
      <c r="A83" s="8" t="s">
        <v>84</v>
      </c>
      <c r="B83" s="17" t="n">
        <f aca="false">IF(B26&gt;0,B66/B26,0)</f>
        <v>1.24260355029586</v>
      </c>
    </row>
    <row r="84" customFormat="false" ht="15" hidden="false" customHeight="false" outlineLevel="0" collapsed="false">
      <c r="A84" s="8" t="s">
        <v>85</v>
      </c>
      <c r="B84" s="17" t="n">
        <f aca="false">IF(D58&gt;0,B66/D58,0)</f>
        <v>1.09660574412533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2026-09-21T16:46:33Z</dcterms:created>
  <dc:creator>openpyxl</dc:creator>
  <dc:description/>
  <dc:language>en-US</dc:language>
  <cp:lastModifiedBy/>
  <dcterms:modified xsi:type="dcterms:W3CDTF">2026-09-21T16:46:33Z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