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IO" sheetId="2" state="visible" r:id="rId4"/>
    <sheet name="Aging and mix" sheetId="3" state="visible" r:id="rId5"/>
    <sheet name="Target floo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<sst xmlns="http://schemas.openxmlformats.org/spreadsheetml/2006/main" count="95" uniqueCount="94">
  <si>
    <t xml:space="preserve">Days inventory outstanding workbook</t>
  </si>
  <si>
    <t xml:space="preserve">Calcority. DIO on three inventory measures, days of supply, cash per day, slow stock, category DIO and a target floor.</t>
  </si>
  <si>
    <t xml:space="preserve">How to use</t>
  </si>
  <si>
    <t xml:space="preserve">1</t>
  </si>
  <si>
    <t xml:space="preserve">DIO tab: overwrite the example values (a seasonal seller, $5.2 million COGS) with your COGS and 13 month-end inventory balances. The tab shows DIO on the ending balance, a two-point average and the average of all balances.</t>
  </si>
  <si>
    <t xml:space="preserve">2</t>
  </si>
  <si>
    <t xml:space="preserve">Aging and mix tab: enter inventory by age and by category to see slow stock, DIO without it, and DIO by category.</t>
  </si>
  <si>
    <t xml:space="preserve">3</t>
  </si>
  <si>
    <t xml:space="preserve">Target floor tab: build a target from lead time, safety stock and half the order cycle, and see the cash tied up above it.</t>
  </si>
  <si>
    <t xml:space="preserve">Colors</t>
  </si>
  <si>
    <t xml:space="preserve">Blue on yellow = you type. Black = formula.</t>
  </si>
  <si>
    <t xml:space="preserve">Key rules</t>
  </si>
  <si>
    <t xml:space="preserve">DIO</t>
  </si>
  <si>
    <t xml:space="preserve">Inventory ÷ cost of goods sold × days in the period. Use COGS, not sales.</t>
  </si>
  <si>
    <t xml:space="preserve">Averages</t>
  </si>
  <si>
    <t xml:space="preserve">A two-point average uses only the first and last balances. For a seasonal business the average of all balances is usually the better measure.</t>
  </si>
  <si>
    <t xml:space="preserve">Days of supply</t>
  </si>
  <si>
    <t xml:space="preserve">Ending inventory ÷ (forecast COGS ÷ days). It looks forward where DIO looks back.</t>
  </si>
  <si>
    <t xml:space="preserve">Disclaimer</t>
  </si>
  <si>
    <t xml:space="preserve">Planning aid, not accounting advice. Inventory value depends on your cost method.</t>
  </si>
  <si>
    <t xml:space="preserve">DIO (example values: overwrite)</t>
  </si>
  <si>
    <t xml:space="preserve">Inputs</t>
  </si>
  <si>
    <t xml:space="preserve">Cost of goods sold for the period</t>
  </si>
  <si>
    <t xml:space="preserve">Days in the period</t>
  </si>
  <si>
    <t xml:space="preserve">Forecast COGS for the next period</t>
  </si>
  <si>
    <t xml:space="preserve">Slow-moving inventory in the average</t>
  </si>
  <si>
    <t xml:space="preserve">Target DIO</t>
  </si>
  <si>
    <t xml:space="preserve">Yearly carrying cost (% of inventory value)</t>
  </si>
  <si>
    <t xml:space="preserve">Your assumption: capital, storage, shrink, insurance, obsolescence</t>
  </si>
  <si>
    <t xml:space="preserve">Month-end inventory at cost</t>
  </si>
  <si>
    <t xml:space="preserve">Start of year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</si>
  <si>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</si>
  <si>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</si>
  <si>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</si>
  <si>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</si>
  <si>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</si>
  <si>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</si>
  <si>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</si>
  <si>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</si>
  <si>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</si>
  <si>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</si>
  <si>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</si>
  <si>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</si>
  <si>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Results</t>
  </si>
  <si>
    <t xml:space="preserve">Ending inventory</t>
  </si>
  <si>
    <t xml:space="preserve">Two-point average (start and end)</t>
  </si>
  <si>
    <t xml:space="preserve">Average of all balances</t>
  </si>
  <si>
    <t xml:space="preserve">Peak balance</t>
  </si>
  <si>
    <t xml:space="preserve">DIO on the ending balance</t>
  </si>
  <si>
    <t xml:space="preserve">DIO on the two-point average</t>
  </si>
  <si>
    <t xml:space="preserve">DIO on the average of all balances</t>
  </si>
  <si>
    <t xml:space="preserve">DIO at the peak balance</t>
  </si>
  <si>
    <t xml:space="preserve">Gap: all-balance average minus two-point average (days)</t>
  </si>
  <si>
    <t xml:space="preserve">Inventory turnover (COGS ÷ average of all balances)</t>
  </si>
  <si>
    <t xml:space="preserve">Days of supply on forecast COGS</t>
  </si>
  <si>
    <t xml:space="preserve">Cash tied up per day of DIO</t>
  </si>
  <si>
    <t xml:space="preserve">DIO without slow stock</t>
  </si>
  <si>
    <t xml:space="preserve">Cash released by reaching the target DIO</t>
  </si>
  <si>
    <t xml:space="preserve">Yearly carrying cost saved</t>
  </si>
  <si>
    <t xml:space="preserve">Aging and category mix (example values: overwrite)</t>
  </si>
  <si>
    <t xml:space="preserve">Age bucket</t>
  </si>
  <si>
    <t xml:space="preserve">Value at cost</t>
  </si>
  <si>
    <t xml:space="preserve">Share</t>
  </si>
  <si>
    <t xml:space="preserve">Expected write-down %</t>
  </si>
  <si>
    <t xml:space="preserve">Value at risk</t>
  </si>
  <si>
    <t xml:space="preserve">0 to 90 days</t>
  </si>
  <si>
    <t xml:space="preserve">91 to 180 days</t>
  </si>
  <si>
    <t xml:space="preserve">181 to 365 days</t>
  </si>
  <si>
    <t xml:space="preserve">Over 365 days</t>
  </si>
  <si>
    <t xml:space="preserve">Total</t>
  </si>
  <si>
    <t xml:space="preserve">DIO excluding inventory older than 180 days</t>
  </si>
  <si>
    <t xml:space="preserve">Category DIO</t>
  </si>
  <si>
    <t xml:space="preserve">Category</t>
  </si>
  <si>
    <t xml:space="preserve">Average inventory</t>
  </si>
  <si>
    <t xml:space="preserve">Annual COGS</t>
  </si>
  <si>
    <t xml:space="preserve">Share of inventory</t>
  </si>
  <si>
    <t xml:space="preserve">Share of COGS</t>
  </si>
  <si>
    <t xml:space="preserve">Fast movers</t>
  </si>
  <si>
    <t xml:space="preserve">Core range</t>
  </si>
  <si>
    <t xml:space="preserve">Slow and seasonal</t>
  </si>
  <si>
    <t xml:space="preserve">Blended DIO</t>
  </si>
  <si>
    <t xml:space="preserve">A planning floor for DIO, built from how you buy (example values: overwrite)</t>
  </si>
  <si>
    <t xml:space="preserve">Days in transit that you own</t>
  </si>
  <si>
    <t xml:space="preserve">0 if the supplier owns the goods until delivery</t>
  </si>
  <si>
    <t xml:space="preserve">Safety stock (days of demand)</t>
  </si>
  <si>
    <t xml:space="preserve">Stock held to cover variation in demand and supply.</t>
  </si>
  <si>
    <t xml:space="preserve">Days between orders</t>
  </si>
  <si>
    <t xml:space="preserve">Cycle stock (half the order cycle)</t>
  </si>
  <si>
    <t xml:space="preserve">Average on-hand stock from ordering in batches.</t>
  </si>
  <si>
    <t xml:space="preserve">Planned seasonal build (days of average demand)</t>
  </si>
  <si>
    <t xml:space="preserve">Floor DIO (transit + safety + cycle + seasonal build)</t>
  </si>
  <si>
    <t xml:space="preserve">Your DIO (average of all balances)</t>
  </si>
  <si>
    <t xml:space="preserve">Days above the floor</t>
  </si>
  <si>
    <t xml:space="preserve">Cash tied up above the floor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</si>
</sst>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0"/>
    <numFmt numFmtId="167" formatCode="0.0"/>
    <numFmt numFmtId="168" formatCode="0%"/>
    <numFmt numFmtId="169" formatCode="0.00"/>
    <numFmt numFmtId="170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15.75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15.75" hidden="false" customHeight="true" outlineLevel="0" collapsed="false">
      <c r="A13" s="5" t="s">
        <v>18</v>
      </c>
      <c r="B13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8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3" t="s">
        <v>21</v>
      </c>
      <c r="B3" s="7"/>
    </row>
    <row r="4" customFormat="false" ht="15" hidden="false" customHeight="false" outlineLevel="0" collapsed="false">
      <c r="A4" s="8" t="s">
        <v>22</v>
      </c>
      <c r="B4" s="9" t="n">
        <v>5200000</v>
      </c>
    </row>
    <row r="5" customFormat="false" ht="15" hidden="false" customHeight="false" outlineLevel="0" collapsed="false">
      <c r="A5" s="8" t="s">
        <v>23</v>
      </c>
      <c r="B5" s="10" t="n">
        <v>365</v>
      </c>
    </row>
    <row r="6" customFormat="false" ht="15" hidden="false" customHeight="false" outlineLevel="0" collapsed="false">
      <c r="A6" s="8" t="s">
        <v>24</v>
      </c>
      <c r="B6" s="9" t="n">
        <v>6000000</v>
      </c>
    </row>
    <row r="7" customFormat="false" ht="15" hidden="false" customHeight="false" outlineLevel="0" collapsed="false">
      <c r="A7" s="8" t="s">
        <v>25</v>
      </c>
      <c r="B7" s="9" t="n">
        <v>120000</v>
      </c>
    </row>
    <row r="8" customFormat="false" ht="15" hidden="false" customHeight="false" outlineLevel="0" collapsed="false">
      <c r="A8" s="8" t="s">
        <v>26</v>
      </c>
      <c r="B8" s="11" t="n">
        <v>45</v>
      </c>
    </row>
    <row r="9" customFormat="false" ht="15" hidden="false" customHeight="false" outlineLevel="0" collapsed="false">
      <c r="A9" s="8" t="s">
        <v>27</v>
      </c>
      <c r="B9" s="12" t="n">
        <v>0.2</v>
      </c>
      <c r="C9" s="2" t="s">
        <v>28</v>
      </c>
    </row>
    <row r="11" customFormat="false" ht="15" hidden="false" customHeight="false" outlineLevel="0" collapsed="false">
      <c r="A11" s="3" t="s">
        <v>29</v>
      </c>
      <c r="B11" s="7"/>
    </row>
    <row r="12" customFormat="false" ht="15" hidden="false" customHeight="false" outlineLevel="0" collapsed="false">
      <c r="A12" s="8" t="s">
        <v>30</v>
      </c>
      <c r="B12" s="9" t="n">
        <v>520000</v>
      </c>
    </row>
    <row r="13" customFormat="false" ht="15" hidden="false" customHeight="false" outlineLevel="0" collapsed="false">
      <c r="A13" s="8" t="s">
        <v>31</v>
      </c>
      <c r="B13" s="9" t="n">
        <v>480000</v>
      </c>
    </row>
    <row r="14" customFormat="false" ht="15" hidden="false" customHeight="false" outlineLevel="0" collapsed="false">
      <c r="A14" s="8" t="s">
        <v>32</v>
      </c>
      <c r="B14" s="9" t="n">
        <v>450000</v>
      </c>
    </row>
    <row r="15" customFormat="false" ht="15" hidden="false" customHeight="false" outlineLevel="0" collapsed="false">
      <c r="A15" s="8" t="s">
        <v>33</v>
      </c>
      <c r="B15" s="9" t="n">
        <v>470000</v>
      </c>
    </row>
    <row r="16" customFormat="false" ht="15" hidden="false" customHeight="false" outlineLevel="0" collapsed="false">
      <c r="A16" s="8" t="s">
        <v>34</v>
      </c>
      <c r="B16" s="9" t="n">
        <v>520000</v>
      </c>
    </row>
    <row r="17" customFormat="false" ht="15" hidden="false" customHeight="false" outlineLevel="0" collapsed="false">
      <c r="A17" s="8" t="s">
        <v>35</v>
      </c>
      <c r="B17" s="9" t="n">
        <v>600000</v>
      </c>
    </row>
    <row r="18" customFormat="false" ht="15" hidden="false" customHeight="false" outlineLevel="0" collapsed="false">
      <c r="A18" s="8" t="s">
        <v>36</v>
      </c>
      <c r="B18" s="9" t="n">
        <v>700000</v>
      </c>
    </row>
    <row r="19" customFormat="false" ht="15" hidden="false" customHeight="false" outlineLevel="0" collapsed="false">
      <c r="A19" s="8" t="s">
        <v>37</v>
      </c>
      <c r="B19" s="9" t="n">
        <v>820000</v>
      </c>
    </row>
    <row r="20" customFormat="false" ht="15" hidden="false" customHeight="false" outlineLevel="0" collapsed="false">
      <c r="A20" s="8" t="s">
        <v>38</v>
      </c>
      <c r="B20" s="9" t="n">
        <v>1050000</v>
      </c>
    </row>
    <row r="21" customFormat="false" ht="15" hidden="false" customHeight="false" outlineLevel="0" collapsed="false">
      <c r="A21" s="8" t="s">
        <v>39</v>
      </c>
      <c r="B21" s="9" t="n">
        <v>1350000</v>
      </c>
    </row>
    <row r="22" customFormat="false" ht="15" hidden="false" customHeight="false" outlineLevel="0" collapsed="false">
      <c r="A22" s="8" t="s">
        <v>40</v>
      </c>
      <c r="B22" s="9" t="n">
        <v>1500000</v>
      </c>
    </row>
    <row r="23" customFormat="false" ht="15" hidden="false" customHeight="false" outlineLevel="0" collapsed="false">
      <c r="A23" s="8" t="s">
        <v>41</v>
      </c>
      <c r="B23" s="9" t="n">
        <v>1300000</v>
      </c>
    </row>
    <row r="24" customFormat="false" ht="15" hidden="false" customHeight="false" outlineLevel="0" collapsed="false">
      <c r="A24" s="8" t="s">
        <v>42</v>
      </c>
      <c r="B24" s="9" t="n">
        <v>500000</v>
      </c>
    </row>
    <row r="26" customFormat="false" ht="15" hidden="false" customHeight="false" outlineLevel="0" collapsed="false">
      <c r="A26" s="3" t="s">
        <v>43</v>
      </c>
      <c r="B26" s="7"/>
    </row>
    <row r="27" customFormat="false" ht="15" hidden="false" customHeight="false" outlineLevel="0" collapsed="false">
      <c r="A27" s="8" t="s">
        <v>44</v>
      </c>
      <c r="B27" s="13" t="n">
        <f aca="false">B24</f>
        <v>500000</v>
      </c>
    </row>
    <row r="28" customFormat="false" ht="15" hidden="false" customHeight="false" outlineLevel="0" collapsed="false">
      <c r="A28" s="8" t="s">
        <v>45</v>
      </c>
      <c r="B28" s="13" t="n">
        <f aca="false">(B12+B24)/2</f>
        <v>510000</v>
      </c>
    </row>
    <row r="29" customFormat="false" ht="15" hidden="false" customHeight="false" outlineLevel="0" collapsed="false">
      <c r="A29" s="8" t="s">
        <v>46</v>
      </c>
      <c r="B29" s="13" t="n">
        <f aca="false">AVERAGE(B12:B24)</f>
        <v>789230.769230769</v>
      </c>
    </row>
    <row r="30" customFormat="false" ht="15" hidden="false" customHeight="false" outlineLevel="0" collapsed="false">
      <c r="A30" s="8" t="s">
        <v>47</v>
      </c>
      <c r="B30" s="13" t="n">
        <f aca="false">MAX(B12:B24)</f>
        <v>1500000</v>
      </c>
    </row>
    <row r="31" customFormat="false" ht="15" hidden="false" customHeight="false" outlineLevel="0" collapsed="false">
      <c r="A31" s="8" t="s">
        <v>48</v>
      </c>
      <c r="B31" s="14" t="n">
        <f aca="false">IF(B4&gt;0,B27/B4*B5,0)</f>
        <v>35.0961538461539</v>
      </c>
    </row>
    <row r="32" customFormat="false" ht="15" hidden="false" customHeight="false" outlineLevel="0" collapsed="false">
      <c r="A32" s="8" t="s">
        <v>49</v>
      </c>
      <c r="B32" s="14" t="n">
        <f aca="false">IF(B4&gt;0,B28/B4*B5,0)</f>
        <v>35.7980769230769</v>
      </c>
    </row>
    <row r="33" customFormat="false" ht="15" hidden="false" customHeight="false" outlineLevel="0" collapsed="false">
      <c r="A33" s="8" t="s">
        <v>50</v>
      </c>
      <c r="B33" s="14" t="n">
        <f aca="false">IF(B4&gt;0,B29/B4*B5,0)</f>
        <v>55.3979289940828</v>
      </c>
    </row>
    <row r="34" customFormat="false" ht="15" hidden="false" customHeight="false" outlineLevel="0" collapsed="false">
      <c r="A34" s="8" t="s">
        <v>51</v>
      </c>
      <c r="B34" s="14" t="n">
        <f aca="false">IF(B4&gt;0,B30/B4*B5,0)</f>
        <v>105.288461538462</v>
      </c>
    </row>
    <row r="35" customFormat="false" ht="15" hidden="false" customHeight="false" outlineLevel="0" collapsed="false">
      <c r="A35" s="8" t="s">
        <v>52</v>
      </c>
      <c r="B35" s="14" t="n">
        <f aca="false">B33-B32</f>
        <v>19.5998520710059</v>
      </c>
    </row>
    <row r="36" customFormat="false" ht="15" hidden="false" customHeight="false" outlineLevel="0" collapsed="false">
      <c r="A36" s="8" t="s">
        <v>53</v>
      </c>
      <c r="B36" s="15" t="n">
        <f aca="false">IF(B29&gt;0,B4/B29,0)</f>
        <v>6.58869395711501</v>
      </c>
    </row>
    <row r="37" customFormat="false" ht="15" hidden="false" customHeight="false" outlineLevel="0" collapsed="false">
      <c r="A37" s="8" t="s">
        <v>54</v>
      </c>
      <c r="B37" s="14" t="n">
        <f aca="false">IF(B6&gt;0,B27/(B6/B5),0)</f>
        <v>30.4166666666667</v>
      </c>
    </row>
    <row r="38" customFormat="false" ht="15" hidden="false" customHeight="false" outlineLevel="0" collapsed="false">
      <c r="A38" s="8" t="s">
        <v>55</v>
      </c>
      <c r="B38" s="13" t="n">
        <f aca="false">B4/B5</f>
        <v>14246.5753424658</v>
      </c>
    </row>
    <row r="39" customFormat="false" ht="15" hidden="false" customHeight="false" outlineLevel="0" collapsed="false">
      <c r="A39" s="8" t="s">
        <v>56</v>
      </c>
      <c r="B39" s="14" t="n">
        <f aca="false">IF(B4&gt;0,(B29-B7)/B4*B5,0)</f>
        <v>46.9748520710059</v>
      </c>
    </row>
    <row r="40" customFormat="false" ht="15" hidden="false" customHeight="false" outlineLevel="0" collapsed="false">
      <c r="A40" s="8" t="s">
        <v>57</v>
      </c>
      <c r="B40" s="13" t="n">
        <f aca="false">MAX(0,(B33-B8)*B38)</f>
        <v>148134.87881981</v>
      </c>
    </row>
    <row r="41" customFormat="false" ht="15" hidden="false" customHeight="false" outlineLevel="0" collapsed="false">
      <c r="A41" s="8" t="s">
        <v>58</v>
      </c>
      <c r="B41" s="13" t="n">
        <f aca="false">B40*B9</f>
        <v>29626.9757639621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7"/>
  </cols>
  <sheetData>
    <row r="1" customFormat="false" ht="17.35" hidden="false" customHeight="false" outlineLevel="0" collapsed="false">
      <c r="A1" s="1" t="s">
        <v>59</v>
      </c>
    </row>
    <row r="3" customFormat="false" ht="23.85" hidden="false" customHeight="false" outlineLevel="0" collapsed="false">
      <c r="A3" s="16" t="s">
        <v>60</v>
      </c>
      <c r="B3" s="16" t="s">
        <v>61</v>
      </c>
      <c r="C3" s="16" t="s">
        <v>62</v>
      </c>
      <c r="D3" s="16" t="s">
        <v>63</v>
      </c>
      <c r="E3" s="16" t="s">
        <v>64</v>
      </c>
    </row>
    <row r="4" customFormat="false" ht="15" hidden="false" customHeight="false" outlineLevel="0" collapsed="false">
      <c r="A4" s="8" t="s">
        <v>65</v>
      </c>
      <c r="B4" s="9" t="n">
        <v>520000</v>
      </c>
      <c r="C4" s="17" t="n">
        <f aca="false">IF(SUM($B$4:$B$7)&gt;0,B4/SUM($B$4:$B$7),0)</f>
        <v>0.658869203059687</v>
      </c>
      <c r="D4" s="12" t="n">
        <v>0</v>
      </c>
      <c r="E4" s="13" t="n">
        <f aca="false">B4*D4</f>
        <v>0</v>
      </c>
    </row>
    <row r="5" customFormat="false" ht="15" hidden="false" customHeight="false" outlineLevel="0" collapsed="false">
      <c r="A5" s="8" t="s">
        <v>66</v>
      </c>
      <c r="B5" s="9" t="n">
        <v>150000</v>
      </c>
      <c r="C5" s="17" t="n">
        <f aca="false">IF(SUM($B$4:$B$7)&gt;0,B5/SUM($B$4:$B$7),0)</f>
        <v>0.190058423959525</v>
      </c>
      <c r="D5" s="12" t="n">
        <v>0.05</v>
      </c>
      <c r="E5" s="13" t="n">
        <f aca="false">B5*D5</f>
        <v>7500</v>
      </c>
    </row>
    <row r="6" customFormat="false" ht="15" hidden="false" customHeight="false" outlineLevel="0" collapsed="false">
      <c r="A6" s="8" t="s">
        <v>67</v>
      </c>
      <c r="B6" s="9" t="n">
        <v>90000</v>
      </c>
      <c r="C6" s="17" t="n">
        <f aca="false">IF(SUM($B$4:$B$7)&gt;0,B6/SUM($B$4:$B$7),0)</f>
        <v>0.114035054375715</v>
      </c>
      <c r="D6" s="12" t="n">
        <v>0.25</v>
      </c>
      <c r="E6" s="13" t="n">
        <f aca="false">B6*D6</f>
        <v>22500</v>
      </c>
    </row>
    <row r="7" customFormat="false" ht="15" hidden="false" customHeight="false" outlineLevel="0" collapsed="false">
      <c r="A7" s="8" t="s">
        <v>68</v>
      </c>
      <c r="B7" s="9" t="n">
        <v>29231</v>
      </c>
      <c r="C7" s="17" t="n">
        <f aca="false">IF(SUM($B$4:$B$7)&gt;0,B7/SUM($B$4:$B$7),0)</f>
        <v>0.0370373186050725</v>
      </c>
      <c r="D7" s="12" t="n">
        <v>0.6</v>
      </c>
      <c r="E7" s="13" t="n">
        <f aca="false">B7*D7</f>
        <v>17538.6</v>
      </c>
    </row>
    <row r="8" customFormat="false" ht="15" hidden="false" customHeight="false" outlineLevel="0" collapsed="false">
      <c r="A8" s="5" t="s">
        <v>69</v>
      </c>
      <c r="B8" s="18" t="n">
        <f aca="false">SUM(B4:B7)</f>
        <v>789231</v>
      </c>
      <c r="E8" s="18" t="n">
        <f aca="false">SUM(E4:E7)</f>
        <v>47538.6</v>
      </c>
    </row>
    <row r="10" customFormat="false" ht="15" hidden="false" customHeight="false" outlineLevel="0" collapsed="false">
      <c r="A10" s="0" t="s">
        <v>70</v>
      </c>
      <c r="B10" s="19" t="n">
        <f aca="false">IF(DIO!B4&gt;0,(B8-B6-B7)/DIO!B4*DIO!B5,0)</f>
        <v>47.0288461538461</v>
      </c>
    </row>
    <row r="12" customFormat="false" ht="15" hidden="false" customHeight="false" outlineLevel="0" collapsed="false">
      <c r="A12" s="3" t="s">
        <v>71</v>
      </c>
    </row>
    <row r="13" customFormat="false" ht="15" hidden="false" customHeight="false" outlineLevel="0" collapsed="false">
      <c r="A13" s="16" t="s">
        <v>72</v>
      </c>
      <c r="B13" s="16" t="s">
        <v>73</v>
      </c>
      <c r="C13" s="16" t="s">
        <v>74</v>
      </c>
      <c r="D13" s="16" t="s">
        <v>12</v>
      </c>
      <c r="E13" s="16" t="s">
        <v>75</v>
      </c>
      <c r="F13" s="16" t="s">
        <v>76</v>
      </c>
    </row>
    <row r="14" customFormat="false" ht="15" hidden="false" customHeight="false" outlineLevel="0" collapsed="false">
      <c r="A14" s="20" t="s">
        <v>77</v>
      </c>
      <c r="B14" s="9" t="n">
        <v>190000</v>
      </c>
      <c r="C14" s="9" t="n">
        <v>2700000</v>
      </c>
      <c r="D14" s="14" t="n">
        <f aca="false">IF(C14&gt;0,B14/C14*DIO!$B$5,0)</f>
        <v>25.6851851851852</v>
      </c>
      <c r="E14" s="17" t="n">
        <f aca="false">IF(SUM($B$14:$B$16)&gt;0,B14/SUM($B$14:$B$16),0)</f>
        <v>0.240740670348732</v>
      </c>
      <c r="F14" s="17" t="n">
        <f aca="false">IF(SUM($C$14:$C$16)&gt;0,C14/SUM($C$14:$C$16),0)</f>
        <v>0.519230769230769</v>
      </c>
    </row>
    <row r="15" customFormat="false" ht="15" hidden="false" customHeight="false" outlineLevel="0" collapsed="false">
      <c r="A15" s="20" t="s">
        <v>78</v>
      </c>
      <c r="B15" s="9" t="n">
        <v>380000</v>
      </c>
      <c r="C15" s="9" t="n">
        <v>2000000</v>
      </c>
      <c r="D15" s="14" t="n">
        <f aca="false">IF(C15&gt;0,B15/C15*DIO!$B$5,0)</f>
        <v>69.35</v>
      </c>
      <c r="E15" s="17" t="n">
        <f aca="false">IF(SUM($B$14:$B$16)&gt;0,B15/SUM($B$14:$B$16),0)</f>
        <v>0.481481340697464</v>
      </c>
      <c r="F15" s="17" t="n">
        <f aca="false">IF(SUM($C$14:$C$16)&gt;0,C15/SUM($C$14:$C$16),0)</f>
        <v>0.384615384615385</v>
      </c>
    </row>
    <row r="16" customFormat="false" ht="15" hidden="false" customHeight="false" outlineLevel="0" collapsed="false">
      <c r="A16" s="20" t="s">
        <v>79</v>
      </c>
      <c r="B16" s="9" t="n">
        <v>219231</v>
      </c>
      <c r="C16" s="9" t="n">
        <v>500000</v>
      </c>
      <c r="D16" s="14" t="n">
        <f aca="false">IF(C16&gt;0,B16/C16*DIO!$B$5,0)</f>
        <v>160.03863</v>
      </c>
      <c r="E16" s="17" t="n">
        <f aca="false">IF(SUM($B$14:$B$16)&gt;0,B16/SUM($B$14:$B$16),0)</f>
        <v>0.277777988953804</v>
      </c>
      <c r="F16" s="17" t="n">
        <f aca="false">IF(SUM($C$14:$C$16)&gt;0,C16/SUM($C$14:$C$16),0)</f>
        <v>0.0961538461538462</v>
      </c>
    </row>
    <row r="17" customFormat="false" ht="15" hidden="false" customHeight="false" outlineLevel="0" collapsed="false">
      <c r="A17" s="5" t="s">
        <v>80</v>
      </c>
      <c r="D17" s="19" t="n">
        <f aca="false">IF(SUM(C14:C16)&gt;0,SUM(B14:B16)/SUM(C14:C16)*DIO!B5,0)</f>
        <v>55.3979451923077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6"/>
    <col collapsed="false" customWidth="true" hidden="false" outlineLevel="0" max="3" min="3" style="0" width="58"/>
  </cols>
  <sheetData>
    <row r="1" customFormat="false" ht="17.35" hidden="false" customHeight="false" outlineLevel="0" collapsed="false">
      <c r="A1" s="1" t="s">
        <v>81</v>
      </c>
    </row>
    <row r="3" customFormat="false" ht="15" hidden="false" customHeight="false" outlineLevel="0" collapsed="false">
      <c r="A3" s="8" t="s">
        <v>82</v>
      </c>
      <c r="B3" s="10" t="n">
        <v>14</v>
      </c>
      <c r="C3" s="2" t="s">
        <v>83</v>
      </c>
    </row>
    <row r="4" customFormat="false" ht="15" hidden="false" customHeight="false" outlineLevel="0" collapsed="false">
      <c r="A4" s="8" t="s">
        <v>84</v>
      </c>
      <c r="B4" s="10" t="n">
        <v>7</v>
      </c>
      <c r="C4" s="2" t="s">
        <v>85</v>
      </c>
    </row>
    <row r="5" customFormat="false" ht="15" hidden="false" customHeight="false" outlineLevel="0" collapsed="false">
      <c r="A5" s="8" t="s">
        <v>86</v>
      </c>
      <c r="B5" s="10" t="n">
        <v>28</v>
      </c>
    </row>
    <row r="6" customFormat="false" ht="15" hidden="false" customHeight="false" outlineLevel="0" collapsed="false">
      <c r="A6" s="8" t="s">
        <v>87</v>
      </c>
      <c r="B6" s="14" t="n">
        <f aca="false">B5/2</f>
        <v>14</v>
      </c>
      <c r="C6" s="2" t="s">
        <v>88</v>
      </c>
    </row>
    <row r="7" customFormat="false" ht="15" hidden="false" customHeight="false" outlineLevel="0" collapsed="false">
      <c r="A7" s="8" t="s">
        <v>89</v>
      </c>
      <c r="B7" s="10" t="n">
        <v>7</v>
      </c>
    </row>
    <row r="8" customFormat="false" ht="15" hidden="false" customHeight="false" outlineLevel="0" collapsed="false">
      <c r="A8" s="5" t="s">
        <v>90</v>
      </c>
      <c r="B8" s="14" t="n">
        <f aca="false">B3+B4+B6+B7</f>
        <v>42</v>
      </c>
    </row>
    <row r="9" customFormat="false" ht="15" hidden="false" customHeight="false" outlineLevel="0" collapsed="false">
      <c r="A9" s="8" t="s">
        <v>91</v>
      </c>
      <c r="B9" s="14" t="n">
        <f aca="false">DIO!B33</f>
        <v>55.3979289940828</v>
      </c>
    </row>
    <row r="10" customFormat="false" ht="15" hidden="false" customHeight="false" outlineLevel="0" collapsed="false">
      <c r="A10" s="8" t="s">
        <v>92</v>
      </c>
      <c r="B10" s="14" t="n">
        <f aca="false">B9-B8</f>
        <v>13.3979289940828</v>
      </c>
    </row>
    <row r="11" customFormat="false" ht="15" hidden="false" customHeight="false" outlineLevel="0" collapsed="false">
      <c r="A11" s="8" t="s">
        <v>93</v>
      </c>
      <c r="B11" s="13" t="n">
        <f aca="false">MAX(0,B10)*DIO!B38</f>
        <v>190874.604847208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2026-09-19T23:05:32Z</dcterms:created>
  <dc:creator>openpyxl</dc:creator>
  <dc:description/>
  <dc:language>en-US</dc:language>
  <cp:lastModifiedBy/>
  <dcterms:modified xsi:type="dcterms:W3CDTF">2026-09-19T23:05:32Z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