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Debt yield" sheetId="2" state="visible" r:id="rId4"/>
    <sheet name="Rate sensitivity" sheetId="3" state="visible" r:id="rId5"/>
    <sheet name="NOI sensitivit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<sst xmlns="http://schemas.openxmlformats.org/spreadsheetml/2006/main" count="70" uniqueCount="67">
  <si>
    <t xml:space="preserve">Debt yield workbook</t>
  </si>
  <si>
    <t xml:space="preserve">Calcority. Debt yield, DSCR and LTV tests, the binding constraint, rate sensitivity, NOI sensitivity and refinance headroom.</t>
  </si>
  <si>
    <t xml:space="preserve">How to use</t>
  </si>
  <si>
    <t xml:space="preserve">1</t>
  </si>
  <si>
    <t xml:space="preserve">Debt yield tab: overwrite the example values (a $6.0 million property with $420,000 of NOI) with your own, including your lender's actual minimum debt yield, minimum DSCR and maximum LTV. It shows the three tests on the loan you want, the largest loan under each, and the one that binds.</t>
  </si>
  <si>
    <t xml:space="preserve">2</t>
  </si>
  <si>
    <t xml:space="preserve">Rate sensitivity tab: the same property at rates from 3% to 10%, with the binding test at each. NOI sensitivity tab: the largest loan by debt yield for a grid of NOI and minimum debt yield values.</t>
  </si>
  <si>
    <t xml:space="preserve">Colors</t>
  </si>
  <si>
    <t xml:space="preserve">Blue on yellow = you type. Black = formula. The starting values are illustrations, not benchmarks.</t>
  </si>
  <si>
    <t xml:space="preserve">Definitions</t>
  </si>
  <si>
    <t xml:space="preserve">Debt yield</t>
  </si>
  <si>
    <t xml:space="preserve">NOI ÷ loan amount. It ignores the interest rate, term and amortization.</t>
  </si>
  <si>
    <t xml:space="preserve">Largest loan by test</t>
  </si>
  <si>
    <t xml:space="preserve">By debt yield: NOI ÷ minimum debt yield. By DSCR: NOI ÷ minimum DSCR ÷ mortgage constant. By LTV: value × maximum LTV.</t>
  </si>
  <si>
    <t xml:space="preserve">Identities</t>
  </si>
  <si>
    <t xml:space="preserve">Debt yield = cap rate ÷ LTV, and debt yield = DSCR × mortgage constant.</t>
  </si>
  <si>
    <t xml:space="preserve">Disclaimer</t>
  </si>
  <si>
    <t xml:space="preserve">Planning aid, not lending or investment advice. Lenders may apply other tests and use their own NOI.</t>
  </si>
  <si>
    <t xml:space="preserve">Debt yield (example values: overwrite)</t>
  </si>
  <si>
    <t xml:space="preserve">Inputs</t>
  </si>
  <si>
    <t xml:space="preserve">Net operating income per year</t>
  </si>
  <si>
    <t xml:space="preserve">Property value or price</t>
  </si>
  <si>
    <t xml:space="preserve">Loan you want</t>
  </si>
  <si>
    <t xml:space="preserve">Interest rate</t>
  </si>
  <si>
    <t xml:space="preserve">Amortization (years)</t>
  </si>
  <si>
    <t xml:space="preserve">Interest-only? (Yes/No)</t>
  </si>
  <si>
    <t xml:space="preserve">No</t>
  </si>
  <si>
    <t xml:space="preserve">Lender minimum debt yield</t>
  </si>
  <si>
    <t xml:space="preserve">Lender minimum DSCR</t>
  </si>
  <si>
    <t xml:space="preserve">Lender maximum LTV</t>
  </si>
  <si>
    <t xml:space="preserve">Existing loan balance</t>
  </si>
  <si>
    <t xml:space="preserve">The loan you asked for</t>
  </si>
  <si>
    <t xml:space="preserve">Mortgage constant</t>
  </si>
  <si>
    <t xml:space="preserve">Annual debt service</t>
  </si>
  <si>
    <t xml:space="preserve">DSCR</t>
  </si>
  <si>
    <t xml:space="preserve">LTV</t>
  </si>
  <si>
    <t xml:space="preserve">Cap rate</t>
  </si>
  <si>
    <t xml:space="preserve">Debt yield test</t>
  </si>
  <si>
    <t xml:space="preserve">DSCR test</t>
  </si>
  <si>
    <t xml:space="preserve">LTV test</t>
  </si>
  <si>
    <t xml:space="preserve">The largest loan each test allows</t>
  </si>
  <si>
    <t xml:space="preserve">By debt yield</t>
  </si>
  <si>
    <t xml:space="preserve">By DSCR</t>
  </si>
  <si>
    <t xml:space="preserve">By LTV</t>
  </si>
  <si>
    <t xml:space="preserve">Largest loan that passes all three</t>
  </si>
  <si>
    <t xml:space="preserve">Test that binds</t>
  </si>
  <si>
    <t xml:space="preserve">Debt yield at that loan</t>
  </si>
  <si>
    <t xml:space="preserve">DSCR at that loan</t>
  </si>
  <si>
    <t xml:space="preserve">LTV at that loan</t>
  </si>
  <si>
    <t xml:space="preserve">Equity needed</t>
  </si>
  <si>
    <t xml:space="preserve">Check: cap rate ÷ LTV on your loan</t>
  </si>
  <si>
    <t xml:space="preserve">Check: DSCR × mortgage constant on your loan</t>
  </si>
  <si>
    <t xml:space="preserve">NOI the lender needs for your loan</t>
  </si>
  <si>
    <t xml:space="preserve">NOI gap</t>
  </si>
  <si>
    <t xml:space="preserve">Refinance headroom vs. the existing loan</t>
  </si>
  <si>
    <t xml:space="preserve">What a change in rate does (uses the inputs on the Debt yield tab)</t>
  </si>
  <si>
    <t xml:space="preserve">Rate</t>
  </si>
  <si>
    <t xml:space="preserve">Loan allowed by DSCR</t>
  </si>
  <si>
    <t xml:space="preserve">Loan allowed by debt yield</t>
  </si>
  <si>
    <t xml:space="preserve">Loan allowed by LTV</t>
  </si>
  <si>
    <t xml:space="preserve">Largest loan</t>
  </si>
  <si>
    <t xml:space="preserve">Binding test</t>
  </si>
  <si>
    <t xml:space="preserve">First rate at which DSCR binds</t>
  </si>
  <si>
    <t xml:space="preserve">Largest loan by debt yield: NOI down the side, minimum debt yield across</t>
  </si>
  <si>
    <t xml:space="preserve">NOI</t>
  </si>
  <si>
    <t xml:space="preserve">Each $10,000 of NOI adds this much loan while debt yield binds:</t>
  </si>
  <si>
    <t xml:space="preserve">At your minimum debt yield</t>
  </si>
</sst>
</file>

<file path=xl/styles.xml><?xml version="1.0" encoding="utf-8"?>
<styleSheet xmlns="http://schemas.openxmlformats.org/spreadsheetml/2006/main">
  <numFmts count="8">
    <numFmt numFmtId="164" formatCode="General"/>
    <numFmt numFmtId="165" formatCode="\$#,##0"/>
    <numFmt numFmtId="166" formatCode="0.00%"/>
    <numFmt numFmtId="167" formatCode="0"/>
    <numFmt numFmtId="168" formatCode="0.00"/>
    <numFmt numFmtId="169" formatCode="0.0%"/>
    <numFmt numFmtId="170" formatCode="0.000%"/>
    <numFmt numFmtId="171" formatCode="\$#,##0;[RED]&quot;-$&quot;#,##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D9E1F2"/>
        <bgColor rgb="FFCCFFFF"/>
      </patternFill>
    </fill>
    <fill>
      <patternFill patternType="solid">
        <fgColor rgb="FFFFF2CC"/>
        <bgColor rgb="FFFFFFFF"/>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71" fontId="7"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tru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9" fontId="9" fillId="4" borderId="1" xfId="0" applyFont="true" applyBorder="tru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4"/>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43.5" hidden="false" customHeight="true" outlineLevel="0" collapsed="false">
      <c r="A5" s="5" t="s">
        <v>3</v>
      </c>
      <c r="B5" s="6" t="s">
        <v>4</v>
      </c>
    </row>
    <row r="6" customFormat="false" ht="30" hidden="false" customHeight="true" outlineLevel="0" collapsed="false">
      <c r="A6" s="5" t="s">
        <v>5</v>
      </c>
      <c r="B6" s="6" t="s">
        <v>6</v>
      </c>
    </row>
    <row r="7" customFormat="false" ht="15.75" hidden="false" customHeight="true" outlineLevel="0" collapsed="false">
      <c r="A7" s="5" t="s">
        <v>7</v>
      </c>
      <c r="B7" s="6" t="s">
        <v>8</v>
      </c>
    </row>
    <row r="8" customFormat="false" ht="15.75" hidden="false" customHeight="true" outlineLevel="0" collapsed="false">
      <c r="A8" s="3" t="s">
        <v>9</v>
      </c>
      <c r="B8" s="4"/>
    </row>
    <row r="9" customFormat="false" ht="15.75" hidden="false" customHeight="true" outlineLevel="0" collapsed="false">
      <c r="A9" s="5" t="s">
        <v>10</v>
      </c>
      <c r="B9" s="6" t="s">
        <v>11</v>
      </c>
    </row>
    <row r="10" customFormat="false" ht="30" hidden="false" customHeight="true" outlineLevel="0" collapsed="false">
      <c r="A10" s="5" t="s">
        <v>12</v>
      </c>
      <c r="B10" s="6" t="s">
        <v>13</v>
      </c>
    </row>
    <row r="11" customFormat="false" ht="15.75" hidden="false" customHeight="true" outlineLevel="0" collapsed="false">
      <c r="A11" s="5" t="s">
        <v>14</v>
      </c>
      <c r="B11" s="6" t="s">
        <v>15</v>
      </c>
    </row>
    <row r="12" customFormat="false" ht="15.75" hidden="false" customHeight="true" outlineLevel="0" collapsed="false">
      <c r="A12" s="5" t="s">
        <v>16</v>
      </c>
      <c r="B12" s="6"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0"/>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2" min="2" style="0" width="18"/>
    <col collapsed="false" customWidth="true" hidden="false" outlineLevel="0" max="3" min="3" style="0" width="44"/>
  </cols>
  <sheetData>
    <row r="1" customFormat="false" ht="17.35" hidden="false" customHeight="false" outlineLevel="0" collapsed="false">
      <c r="A1" s="1" t="s">
        <v>18</v>
      </c>
    </row>
    <row r="3" customFormat="false" ht="15" hidden="false" customHeight="false" outlineLevel="0" collapsed="false">
      <c r="A3" s="3" t="s">
        <v>19</v>
      </c>
      <c r="B3" s="7"/>
    </row>
    <row r="4" customFormat="false" ht="15" hidden="false" customHeight="false" outlineLevel="0" collapsed="false">
      <c r="A4" s="8" t="s">
        <v>20</v>
      </c>
      <c r="B4" s="9" t="n">
        <v>420000</v>
      </c>
    </row>
    <row r="5" customFormat="false" ht="15" hidden="false" customHeight="false" outlineLevel="0" collapsed="false">
      <c r="A5" s="8" t="s">
        <v>21</v>
      </c>
      <c r="B5" s="9" t="n">
        <v>6000000</v>
      </c>
    </row>
    <row r="6" customFormat="false" ht="15" hidden="false" customHeight="false" outlineLevel="0" collapsed="false">
      <c r="A6" s="8" t="s">
        <v>22</v>
      </c>
      <c r="B6" s="9" t="n">
        <v>4200000</v>
      </c>
    </row>
    <row r="7" customFormat="false" ht="15" hidden="false" customHeight="false" outlineLevel="0" collapsed="false">
      <c r="A7" s="8" t="s">
        <v>23</v>
      </c>
      <c r="B7" s="10" t="n">
        <v>0.065</v>
      </c>
    </row>
    <row r="8" customFormat="false" ht="15" hidden="false" customHeight="false" outlineLevel="0" collapsed="false">
      <c r="A8" s="8" t="s">
        <v>24</v>
      </c>
      <c r="B8" s="11" t="n">
        <v>30</v>
      </c>
    </row>
    <row r="9" customFormat="false" ht="15" hidden="false" customHeight="false" outlineLevel="0" collapsed="false">
      <c r="A9" s="8" t="s">
        <v>25</v>
      </c>
      <c r="B9" s="12" t="s">
        <v>26</v>
      </c>
    </row>
    <row r="10" customFormat="false" ht="15" hidden="false" customHeight="false" outlineLevel="0" collapsed="false">
      <c r="A10" s="8" t="s">
        <v>27</v>
      </c>
      <c r="B10" s="10" t="n">
        <v>0.105</v>
      </c>
    </row>
    <row r="11" customFormat="false" ht="15" hidden="false" customHeight="false" outlineLevel="0" collapsed="false">
      <c r="A11" s="8" t="s">
        <v>28</v>
      </c>
      <c r="B11" s="13" t="n">
        <v>1.25</v>
      </c>
    </row>
    <row r="12" customFormat="false" ht="15" hidden="false" customHeight="false" outlineLevel="0" collapsed="false">
      <c r="A12" s="8" t="s">
        <v>29</v>
      </c>
      <c r="B12" s="14" t="n">
        <v>0.7</v>
      </c>
    </row>
    <row r="13" customFormat="false" ht="15" hidden="false" customHeight="false" outlineLevel="0" collapsed="false">
      <c r="A13" s="8" t="s">
        <v>30</v>
      </c>
      <c r="B13" s="9" t="n">
        <v>3600000</v>
      </c>
    </row>
    <row r="15" customFormat="false" ht="15" hidden="false" customHeight="false" outlineLevel="0" collapsed="false">
      <c r="A15" s="3" t="s">
        <v>31</v>
      </c>
      <c r="B15" s="7"/>
    </row>
    <row r="16" customFormat="false" ht="15" hidden="false" customHeight="false" outlineLevel="0" collapsed="false">
      <c r="A16" s="8" t="s">
        <v>32</v>
      </c>
      <c r="B16" s="15" t="n">
        <f aca="false">IF(B9="Yes",B7,IF(B7=0,1/B8,12*PMT(B7/12,B8*12,-1)))</f>
        <v>0.0758481628191557</v>
      </c>
    </row>
    <row r="17" customFormat="false" ht="15" hidden="false" customHeight="false" outlineLevel="0" collapsed="false">
      <c r="A17" s="8" t="s">
        <v>33</v>
      </c>
      <c r="B17" s="16" t="n">
        <f aca="false">B6*B16</f>
        <v>318562.283840454</v>
      </c>
    </row>
    <row r="18" customFormat="false" ht="15" hidden="false" customHeight="false" outlineLevel="0" collapsed="false">
      <c r="A18" s="8" t="s">
        <v>10</v>
      </c>
      <c r="B18" s="17" t="n">
        <f aca="false">IF(B6&gt;0,B4/B6,0)</f>
        <v>0.1</v>
      </c>
    </row>
    <row r="19" customFormat="false" ht="15" hidden="false" customHeight="false" outlineLevel="0" collapsed="false">
      <c r="A19" s="8" t="s">
        <v>34</v>
      </c>
      <c r="B19" s="18" t="n">
        <f aca="false">IF(B17&gt;0,B4/B17,0)</f>
        <v>1.31842349614228</v>
      </c>
    </row>
    <row r="20" customFormat="false" ht="15" hidden="false" customHeight="false" outlineLevel="0" collapsed="false">
      <c r="A20" s="8" t="s">
        <v>35</v>
      </c>
      <c r="B20" s="19" t="n">
        <f aca="false">IF(B5&gt;0,B6/B5,0)</f>
        <v>0.7</v>
      </c>
    </row>
    <row r="21" customFormat="false" ht="15" hidden="false" customHeight="false" outlineLevel="0" collapsed="false">
      <c r="A21" s="8" t="s">
        <v>36</v>
      </c>
      <c r="B21" s="17" t="n">
        <f aca="false">IF(B5&gt;0,B4/B5,0)</f>
        <v>0.07</v>
      </c>
    </row>
    <row r="22" customFormat="false" ht="15" hidden="false" customHeight="false" outlineLevel="0" collapsed="false">
      <c r="A22" s="8" t="s">
        <v>37</v>
      </c>
      <c r="B22" s="20" t="str">
        <f aca="false">IF(B18&gt;=B10-0.0000001,"Passes","Fails")</f>
        <v>Fails</v>
      </c>
    </row>
    <row r="23" customFormat="false" ht="15" hidden="false" customHeight="false" outlineLevel="0" collapsed="false">
      <c r="A23" s="8" t="s">
        <v>38</v>
      </c>
      <c r="B23" s="20" t="str">
        <f aca="false">IF(B19&gt;=B11-0.0000001,"Passes","Fails")</f>
        <v>Passes</v>
      </c>
    </row>
    <row r="24" customFormat="false" ht="15" hidden="false" customHeight="false" outlineLevel="0" collapsed="false">
      <c r="A24" s="8" t="s">
        <v>39</v>
      </c>
      <c r="B24" s="20" t="str">
        <f aca="false">IF(B20&lt;=B12+0.0000001,"Passes","Fails")</f>
        <v>Passes</v>
      </c>
    </row>
    <row r="26" customFormat="false" ht="15" hidden="false" customHeight="false" outlineLevel="0" collapsed="false">
      <c r="A26" s="3" t="s">
        <v>40</v>
      </c>
      <c r="B26" s="7"/>
    </row>
    <row r="27" customFormat="false" ht="15" hidden="false" customHeight="false" outlineLevel="0" collapsed="false">
      <c r="A27" s="8" t="s">
        <v>41</v>
      </c>
      <c r="B27" s="16" t="n">
        <f aca="false">B4/B10</f>
        <v>4000000</v>
      </c>
    </row>
    <row r="28" customFormat="false" ht="15" hidden="false" customHeight="false" outlineLevel="0" collapsed="false">
      <c r="A28" s="8" t="s">
        <v>42</v>
      </c>
      <c r="B28" s="16" t="n">
        <f aca="false">IF(B16&gt;0,B4/B11/B16,0)</f>
        <v>4429902.94703806</v>
      </c>
    </row>
    <row r="29" customFormat="false" ht="15" hidden="false" customHeight="false" outlineLevel="0" collapsed="false">
      <c r="A29" s="8" t="s">
        <v>43</v>
      </c>
      <c r="B29" s="16" t="n">
        <f aca="false">B5*B12</f>
        <v>4200000</v>
      </c>
    </row>
    <row r="30" customFormat="false" ht="15" hidden="false" customHeight="false" outlineLevel="0" collapsed="false">
      <c r="A30" s="5" t="s">
        <v>44</v>
      </c>
      <c r="B30" s="21" t="n">
        <f aca="false">MIN(B27:B29)</f>
        <v>4000000</v>
      </c>
    </row>
    <row r="31" customFormat="false" ht="15" hidden="false" customHeight="false" outlineLevel="0" collapsed="false">
      <c r="A31" s="5" t="s">
        <v>45</v>
      </c>
      <c r="B31" s="22" t="str">
        <f aca="false">IF(B30=B27,"Debt yield",IF(B30=B28,"DSCR","LTV"))</f>
        <v>Debt yield</v>
      </c>
    </row>
    <row r="32" customFormat="false" ht="15" hidden="false" customHeight="false" outlineLevel="0" collapsed="false">
      <c r="A32" s="8" t="s">
        <v>46</v>
      </c>
      <c r="B32" s="17" t="n">
        <f aca="false">IF(B30&gt;0,B4/B30,0)</f>
        <v>0.105</v>
      </c>
    </row>
    <row r="33" customFormat="false" ht="15" hidden="false" customHeight="false" outlineLevel="0" collapsed="false">
      <c r="A33" s="8" t="s">
        <v>47</v>
      </c>
      <c r="B33" s="18" t="n">
        <f aca="false">IF(B30*B16&gt;0,B4/(B30*B16),0)</f>
        <v>1.38434467094939</v>
      </c>
    </row>
    <row r="34" customFormat="false" ht="15" hidden="false" customHeight="false" outlineLevel="0" collapsed="false">
      <c r="A34" s="8" t="s">
        <v>48</v>
      </c>
      <c r="B34" s="19" t="n">
        <f aca="false">IF(B5&gt;0,B30/B5,0)</f>
        <v>0.666666666666667</v>
      </c>
    </row>
    <row r="35" customFormat="false" ht="15" hidden="false" customHeight="false" outlineLevel="0" collapsed="false">
      <c r="A35" s="8" t="s">
        <v>49</v>
      </c>
      <c r="B35" s="16" t="n">
        <f aca="false">MAX(0,B5-B30)</f>
        <v>2000000</v>
      </c>
    </row>
    <row r="36" customFormat="false" ht="15" hidden="false" customHeight="false" outlineLevel="0" collapsed="false">
      <c r="A36" s="8" t="s">
        <v>50</v>
      </c>
      <c r="B36" s="17" t="n">
        <f aca="false">IF(B20&gt;0,B21/B20,0)</f>
        <v>0.1</v>
      </c>
    </row>
    <row r="37" customFormat="false" ht="15" hidden="false" customHeight="false" outlineLevel="0" collapsed="false">
      <c r="A37" s="8" t="s">
        <v>51</v>
      </c>
      <c r="B37" s="17" t="n">
        <f aca="false">B19*B16</f>
        <v>0.1</v>
      </c>
    </row>
    <row r="38" customFormat="false" ht="15" hidden="false" customHeight="false" outlineLevel="0" collapsed="false">
      <c r="A38" s="8" t="s">
        <v>52</v>
      </c>
      <c r="B38" s="16" t="n">
        <f aca="false">MAX(B10*B6,B11*B17)</f>
        <v>441000</v>
      </c>
    </row>
    <row r="39" customFormat="false" ht="15" hidden="false" customHeight="false" outlineLevel="0" collapsed="false">
      <c r="A39" s="8" t="s">
        <v>53</v>
      </c>
      <c r="B39" s="23" t="n">
        <f aca="false">B38-B4</f>
        <v>21000</v>
      </c>
    </row>
    <row r="40" customFormat="false" ht="15" hidden="false" customHeight="false" outlineLevel="0" collapsed="false">
      <c r="A40" s="8" t="s">
        <v>54</v>
      </c>
      <c r="B40" s="23" t="n">
        <f aca="false">B30-B13</f>
        <v>400000</v>
      </c>
    </row>
  </sheetData>
  <dataValidations count="1">
    <dataValidation allowBlank="false" errorStyle="stop" operator="between" showDropDown="false" showErrorMessage="false" showInputMessage="false" sqref="B9"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1"/>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6"/>
    <col collapsed="false" customWidth="true" hidden="false" outlineLevel="0" max="3" min="3" style="0" width="20"/>
    <col collapsed="false" customWidth="true" hidden="false" outlineLevel="0" max="4" min="4" style="0" width="22"/>
    <col collapsed="false" customWidth="true" hidden="false" outlineLevel="0" max="5" min="5" style="0" width="18"/>
    <col collapsed="false" customWidth="true" hidden="false" outlineLevel="0" max="8" min="6" style="0" width="16"/>
  </cols>
  <sheetData>
    <row r="1" customFormat="false" ht="17.35" hidden="false" customHeight="false" outlineLevel="0" collapsed="false">
      <c r="A1" s="1" t="s">
        <v>55</v>
      </c>
    </row>
    <row r="3" customFormat="false" ht="33.75" hidden="false" customHeight="true" outlineLevel="0" collapsed="false">
      <c r="A3" s="24" t="s">
        <v>56</v>
      </c>
      <c r="B3" s="24" t="s">
        <v>32</v>
      </c>
      <c r="C3" s="24" t="s">
        <v>57</v>
      </c>
      <c r="D3" s="24" t="s">
        <v>58</v>
      </c>
      <c r="E3" s="24" t="s">
        <v>59</v>
      </c>
      <c r="F3" s="24" t="s">
        <v>60</v>
      </c>
      <c r="G3" s="24" t="s">
        <v>61</v>
      </c>
      <c r="H3" s="24" t="s">
        <v>47</v>
      </c>
    </row>
    <row r="4" customFormat="false" ht="15" hidden="false" customHeight="false" outlineLevel="0" collapsed="false">
      <c r="A4" s="14" t="n">
        <v>0.03</v>
      </c>
      <c r="B4" s="15" t="n">
        <f aca="false">IF('Debt yield'!$B$9="Yes",A4,IF(A4=0,1/'Debt yield'!$B$8,12*PMT(A4/12,'Debt yield'!$B$8*12,-1)))</f>
        <v>0.050592484047534</v>
      </c>
      <c r="C4" s="16" t="n">
        <f aca="false">IF(B4&gt;0,'Debt yield'!$B$4/'Debt yield'!$B$11/B4,0)</f>
        <v>6641302.68211998</v>
      </c>
      <c r="D4" s="16" t="n">
        <f aca="false">'Debt yield'!$B$4/'Debt yield'!$B$10</f>
        <v>4000000</v>
      </c>
      <c r="E4" s="16" t="n">
        <f aca="false">'Debt yield'!$B$5*'Debt yield'!$B$12</f>
        <v>4200000</v>
      </c>
      <c r="F4" s="16" t="n">
        <f aca="false">MIN(C4:E4)</f>
        <v>4000000</v>
      </c>
      <c r="G4" s="20" t="str">
        <f aca="false">IF(F4=D4,"Debt yield",IF(F4=C4,"DSCR","LTV"))</f>
        <v>Debt yield</v>
      </c>
      <c r="H4" s="18" t="n">
        <f aca="false">IF(B4*F4&gt;0,'Debt yield'!$B$4/(B4*F4),0)</f>
        <v>2.07540708816249</v>
      </c>
    </row>
    <row r="5" customFormat="false" ht="15" hidden="false" customHeight="false" outlineLevel="0" collapsed="false">
      <c r="A5" s="14" t="n">
        <v>0.035</v>
      </c>
      <c r="B5" s="15" t="n">
        <f aca="false">IF('Debt yield'!$B$9="Yes",A5,IF(A5=0,1/'Debt yield'!$B$8,12*PMT(A5/12,'Debt yield'!$B$8*12,-1)))</f>
        <v>0.0538853625370589</v>
      </c>
      <c r="C5" s="16" t="n">
        <f aca="false">IF(B5&gt;0,'Debt yield'!$B$4/'Debt yield'!$B$11/B5,0)</f>
        <v>6235459.57900757</v>
      </c>
      <c r="D5" s="16" t="n">
        <f aca="false">'Debt yield'!$B$4/'Debt yield'!$B$10</f>
        <v>4000000</v>
      </c>
      <c r="E5" s="16" t="n">
        <f aca="false">'Debt yield'!$B$5*'Debt yield'!$B$12</f>
        <v>4200000</v>
      </c>
      <c r="F5" s="16" t="n">
        <f aca="false">MIN(C5:E5)</f>
        <v>4000000</v>
      </c>
      <c r="G5" s="20" t="str">
        <f aca="false">IF(F5=D5,"Debt yield",IF(F5=C5,"DSCR","LTV"))</f>
        <v>Debt yield</v>
      </c>
      <c r="H5" s="18" t="n">
        <f aca="false">IF(B5*F5&gt;0,'Debt yield'!$B$4/(B5*F5),0)</f>
        <v>1.94858111843987</v>
      </c>
    </row>
    <row r="6" customFormat="false" ht="15" hidden="false" customHeight="false" outlineLevel="0" collapsed="false">
      <c r="A6" s="14" t="n">
        <v>0.04</v>
      </c>
      <c r="B6" s="15" t="n">
        <f aca="false">IF('Debt yield'!$B$9="Yes",A6,IF(A6=0,1/'Debt yield'!$B$8,12*PMT(A6/12,'Debt yield'!$B$8*12,-1)))</f>
        <v>0.0572898354558552</v>
      </c>
      <c r="C6" s="16" t="n">
        <f aca="false">IF(B6&gt;0,'Debt yield'!$B$4/'Debt yield'!$B$11/B6,0)</f>
        <v>5864914.73271739</v>
      </c>
      <c r="D6" s="16" t="n">
        <f aca="false">'Debt yield'!$B$4/'Debt yield'!$B$10</f>
        <v>4000000</v>
      </c>
      <c r="E6" s="16" t="n">
        <f aca="false">'Debt yield'!$B$5*'Debt yield'!$B$12</f>
        <v>4200000</v>
      </c>
      <c r="F6" s="16" t="n">
        <f aca="false">MIN(C6:E6)</f>
        <v>4000000</v>
      </c>
      <c r="G6" s="20" t="str">
        <f aca="false">IF(F6=D6,"Debt yield",IF(F6=C6,"DSCR","LTV"))</f>
        <v>Debt yield</v>
      </c>
      <c r="H6" s="18" t="n">
        <f aca="false">IF(B6*F6&gt;0,'Debt yield'!$B$4/(B6*F6),0)</f>
        <v>1.83278585397418</v>
      </c>
    </row>
    <row r="7" customFormat="false" ht="15" hidden="false" customHeight="false" outlineLevel="0" collapsed="false">
      <c r="A7" s="14" t="n">
        <v>0.045</v>
      </c>
      <c r="B7" s="15" t="n">
        <f aca="false">IF('Debt yield'!$B$9="Yes",A7,IF(A7=0,1/'Debt yield'!$B$8,12*PMT(A7/12,'Debt yield'!$B$8*12,-1)))</f>
        <v>0.0608022371791057</v>
      </c>
      <c r="C7" s="16" t="n">
        <f aca="false">IF(B7&gt;0,'Debt yield'!$B$4/'Debt yield'!$B$11/B7,0)</f>
        <v>5526112.45224813</v>
      </c>
      <c r="D7" s="16" t="n">
        <f aca="false">'Debt yield'!$B$4/'Debt yield'!$B$10</f>
        <v>4000000</v>
      </c>
      <c r="E7" s="16" t="n">
        <f aca="false">'Debt yield'!$B$5*'Debt yield'!$B$12</f>
        <v>4200000</v>
      </c>
      <c r="F7" s="16" t="n">
        <f aca="false">MIN(C7:E7)</f>
        <v>4000000</v>
      </c>
      <c r="G7" s="20" t="str">
        <f aca="false">IF(F7=D7,"Debt yield",IF(F7=C7,"DSCR","LTV"))</f>
        <v>Debt yield</v>
      </c>
      <c r="H7" s="18" t="n">
        <f aca="false">IF(B7*F7&gt;0,'Debt yield'!$B$4/(B7*F7),0)</f>
        <v>1.72691014132754</v>
      </c>
    </row>
    <row r="8" customFormat="false" ht="15" hidden="false" customHeight="false" outlineLevel="0" collapsed="false">
      <c r="A8" s="14" t="n">
        <v>0.05</v>
      </c>
      <c r="B8" s="15" t="n">
        <f aca="false">IF('Debt yield'!$B$9="Yes",A8,IF(A8=0,1/'Debt yield'!$B$8,12*PMT(A8/12,'Debt yield'!$B$8*12,-1)))</f>
        <v>0.0644185947614567</v>
      </c>
      <c r="C8" s="16" t="n">
        <f aca="false">IF(B8&gt;0,'Debt yield'!$B$4/'Debt yield'!$B$11/B8,0)</f>
        <v>5215885.27729011</v>
      </c>
      <c r="D8" s="16" t="n">
        <f aca="false">'Debt yield'!$B$4/'Debt yield'!$B$10</f>
        <v>4000000</v>
      </c>
      <c r="E8" s="16" t="n">
        <f aca="false">'Debt yield'!$B$5*'Debt yield'!$B$12</f>
        <v>4200000</v>
      </c>
      <c r="F8" s="16" t="n">
        <f aca="false">MIN(C8:E8)</f>
        <v>4000000</v>
      </c>
      <c r="G8" s="20" t="str">
        <f aca="false">IF(F8=D8,"Debt yield",IF(F8=C8,"DSCR","LTV"))</f>
        <v>Debt yield</v>
      </c>
      <c r="H8" s="18" t="n">
        <f aca="false">IF(B8*F8&gt;0,'Debt yield'!$B$4/(B8*F8),0)</f>
        <v>1.62996414915316</v>
      </c>
    </row>
    <row r="9" customFormat="false" ht="15" hidden="false" customHeight="false" outlineLevel="0" collapsed="false">
      <c r="A9" s="14" t="n">
        <v>0.055</v>
      </c>
      <c r="B9" s="15" t="n">
        <f aca="false">IF('Debt yield'!$B$9="Yes",A9,IF(A9=0,1/'Debt yield'!$B$8,12*PMT(A9/12,'Debt yield'!$B$8*12,-1)))</f>
        <v>0.0681346801616404</v>
      </c>
      <c r="C9" s="16" t="n">
        <f aca="false">IF(B9&gt;0,'Debt yield'!$B$4/'Debt yield'!$B$11/B9,0)</f>
        <v>4931409.36748929</v>
      </c>
      <c r="D9" s="16" t="n">
        <f aca="false">'Debt yield'!$B$4/'Debt yield'!$B$10</f>
        <v>4000000</v>
      </c>
      <c r="E9" s="16" t="n">
        <f aca="false">'Debt yield'!$B$5*'Debt yield'!$B$12</f>
        <v>4200000</v>
      </c>
      <c r="F9" s="16" t="n">
        <f aca="false">MIN(C9:E9)</f>
        <v>4000000</v>
      </c>
      <c r="G9" s="20" t="str">
        <f aca="false">IF(F9=D9,"Debt yield",IF(F9=C9,"DSCR","LTV"))</f>
        <v>Debt yield</v>
      </c>
      <c r="H9" s="18" t="n">
        <f aca="false">IF(B9*F9&gt;0,'Debt yield'!$B$4/(B9*F9),0)</f>
        <v>1.5410654273404</v>
      </c>
    </row>
    <row r="10" customFormat="false" ht="15" hidden="false" customHeight="false" outlineLevel="0" collapsed="false">
      <c r="A10" s="14" t="n">
        <v>0.06</v>
      </c>
      <c r="B10" s="15" t="n">
        <f aca="false">IF('Debt yield'!$B$9="Yes",A10,IF(A10=0,1/'Debt yield'!$B$8,12*PMT(A10/12,'Debt yield'!$B$8*12,-1)))</f>
        <v>0.0719460630183303</v>
      </c>
      <c r="C10" s="16" t="n">
        <f aca="false">IF(B10&gt;0,'Debt yield'!$B$4/'Debt yield'!$B$11/B10,0)</f>
        <v>4670165.20298539</v>
      </c>
      <c r="D10" s="16" t="n">
        <f aca="false">'Debt yield'!$B$4/'Debt yield'!$B$10</f>
        <v>4000000</v>
      </c>
      <c r="E10" s="16" t="n">
        <f aca="false">'Debt yield'!$B$5*'Debt yield'!$B$12</f>
        <v>4200000</v>
      </c>
      <c r="F10" s="16" t="n">
        <f aca="false">MIN(C10:E10)</f>
        <v>4000000</v>
      </c>
      <c r="G10" s="20" t="str">
        <f aca="false">IF(F10=D10,"Debt yield",IF(F10=C10,"DSCR","LTV"))</f>
        <v>Debt yield</v>
      </c>
      <c r="H10" s="18" t="n">
        <f aca="false">IF(B10*F10&gt;0,'Debt yield'!$B$4/(B10*F10),0)</f>
        <v>1.45942662593293</v>
      </c>
    </row>
    <row r="11" customFormat="false" ht="15" hidden="false" customHeight="false" outlineLevel="0" collapsed="false">
      <c r="A11" s="14" t="n">
        <v>0.065</v>
      </c>
      <c r="B11" s="15" t="n">
        <f aca="false">IF('Debt yield'!$B$9="Yes",A11,IF(A11=0,1/'Debt yield'!$B$8,12*PMT(A11/12,'Debt yield'!$B$8*12,-1)))</f>
        <v>0.0758481628191557</v>
      </c>
      <c r="C11" s="16" t="n">
        <f aca="false">IF(B11&gt;0,'Debt yield'!$B$4/'Debt yield'!$B$11/B11,0)</f>
        <v>4429902.94703806</v>
      </c>
      <c r="D11" s="16" t="n">
        <f aca="false">'Debt yield'!$B$4/'Debt yield'!$B$10</f>
        <v>4000000</v>
      </c>
      <c r="E11" s="16" t="n">
        <f aca="false">'Debt yield'!$B$5*'Debt yield'!$B$12</f>
        <v>4200000</v>
      </c>
      <c r="F11" s="16" t="n">
        <f aca="false">MIN(C11:E11)</f>
        <v>4000000</v>
      </c>
      <c r="G11" s="20" t="str">
        <f aca="false">IF(F11=D11,"Debt yield",IF(F11=C11,"DSCR","LTV"))</f>
        <v>Debt yield</v>
      </c>
      <c r="H11" s="18" t="n">
        <f aca="false">IF(B11*F11&gt;0,'Debt yield'!$B$4/(B11*F11),0)</f>
        <v>1.38434467094939</v>
      </c>
    </row>
    <row r="12" customFormat="false" ht="15" hidden="false" customHeight="false" outlineLevel="0" collapsed="false">
      <c r="A12" s="14" t="n">
        <v>0.07</v>
      </c>
      <c r="B12" s="15" t="n">
        <f aca="false">IF('Debt yield'!$B$9="Yes",A12,IF(A12=0,1/'Debt yield'!$B$8,12*PMT(A12/12,'Debt yield'!$B$8*12,-1)))</f>
        <v>0.079836299421502</v>
      </c>
      <c r="C12" s="16" t="n">
        <f aca="false">IF(B12&gt;0,'Debt yield'!$B$4/'Debt yield'!$B$11/B12,0)</f>
        <v>4208611.90253899</v>
      </c>
      <c r="D12" s="16" t="n">
        <f aca="false">'Debt yield'!$B$4/'Debt yield'!$B$10</f>
        <v>4000000</v>
      </c>
      <c r="E12" s="16" t="n">
        <f aca="false">'Debt yield'!$B$5*'Debt yield'!$B$12</f>
        <v>4200000</v>
      </c>
      <c r="F12" s="16" t="n">
        <f aca="false">MIN(C12:E12)</f>
        <v>4000000</v>
      </c>
      <c r="G12" s="20" t="str">
        <f aca="false">IF(F12=D12,"Debt yield",IF(F12=C12,"DSCR","LTV"))</f>
        <v>Debt yield</v>
      </c>
      <c r="H12" s="18" t="n">
        <f aca="false">IF(B12*F12&gt;0,'Debt yield'!$B$4/(B12*F12),0)</f>
        <v>1.31519121954343</v>
      </c>
    </row>
    <row r="13" customFormat="false" ht="15" hidden="false" customHeight="false" outlineLevel="0" collapsed="false">
      <c r="A13" s="14" t="n">
        <v>0.075</v>
      </c>
      <c r="B13" s="15" t="n">
        <f aca="false">IF('Debt yield'!$B$9="Yes",A13,IF(A13=0,1/'Debt yield'!$B$8,12*PMT(A13/12,'Debt yield'!$B$8*12,-1)))</f>
        <v>0.0839057410263335</v>
      </c>
      <c r="C13" s="16" t="n">
        <f aca="false">IF(B13&gt;0,'Debt yield'!$B$4/'Debt yield'!$B$11/B13,0)</f>
        <v>4004493.56492242</v>
      </c>
      <c r="D13" s="16" t="n">
        <f aca="false">'Debt yield'!$B$4/'Debt yield'!$B$10</f>
        <v>4000000</v>
      </c>
      <c r="E13" s="16" t="n">
        <f aca="false">'Debt yield'!$B$5*'Debt yield'!$B$12</f>
        <v>4200000</v>
      </c>
      <c r="F13" s="16" t="n">
        <f aca="false">MIN(C13:E13)</f>
        <v>4000000</v>
      </c>
      <c r="G13" s="20" t="str">
        <f aca="false">IF(F13=D13,"Debt yield",IF(F13=C13,"DSCR","LTV"))</f>
        <v>Debt yield</v>
      </c>
      <c r="H13" s="18" t="n">
        <f aca="false">IF(B13*F13&gt;0,'Debt yield'!$B$4/(B13*F13),0)</f>
        <v>1.25140423903826</v>
      </c>
    </row>
    <row r="14" customFormat="false" ht="15" hidden="false" customHeight="false" outlineLevel="0" collapsed="false">
      <c r="A14" s="14" t="n">
        <v>0.08</v>
      </c>
      <c r="B14" s="15" t="n">
        <f aca="false">IF('Debt yield'!$B$9="Yes",A14,IF(A14=0,1/'Debt yield'!$B$8,12*PMT(A14/12,'Debt yield'!$B$8*12,-1)))</f>
        <v>0.0880517488655251</v>
      </c>
      <c r="C14" s="16" t="n">
        <f aca="false">IF(B14&gt;0,'Debt yield'!$B$4/'Debt yield'!$B$11/B14,0)</f>
        <v>3815937.83575097</v>
      </c>
      <c r="D14" s="16" t="n">
        <f aca="false">'Debt yield'!$B$4/'Debt yield'!$B$10</f>
        <v>4000000</v>
      </c>
      <c r="E14" s="16" t="n">
        <f aca="false">'Debt yield'!$B$5*'Debt yield'!$B$12</f>
        <v>4200000</v>
      </c>
      <c r="F14" s="16" t="n">
        <f aca="false">MIN(C14:E14)</f>
        <v>3815937.83575097</v>
      </c>
      <c r="G14" s="20" t="str">
        <f aca="false">IF(F14=D14,"Debt yield",IF(F14=C14,"DSCR","LTV"))</f>
        <v>DSCR</v>
      </c>
      <c r="H14" s="18" t="n">
        <f aca="false">IF(B14*F14&gt;0,'Debt yield'!$B$4/(B14*F14),0)</f>
        <v>1.25</v>
      </c>
    </row>
    <row r="15" customFormat="false" ht="15" hidden="false" customHeight="false" outlineLevel="0" collapsed="false">
      <c r="A15" s="14" t="n">
        <v>0.085</v>
      </c>
      <c r="B15" s="15" t="n">
        <f aca="false">IF('Debt yield'!$B$9="Yes",A15,IF(A15=0,1/'Debt yield'!$B$8,12*PMT(A15/12,'Debt yield'!$B$8*12,-1)))</f>
        <v>0.09226961803012</v>
      </c>
      <c r="C15" s="16" t="n">
        <f aca="false">IF(B15&gt;0,'Debt yield'!$B$4/'Debt yield'!$B$11/B15,0)</f>
        <v>3641502.01521716</v>
      </c>
      <c r="D15" s="16" t="n">
        <f aca="false">'Debt yield'!$B$4/'Debt yield'!$B$10</f>
        <v>4000000</v>
      </c>
      <c r="E15" s="16" t="n">
        <f aca="false">'Debt yield'!$B$5*'Debt yield'!$B$12</f>
        <v>4200000</v>
      </c>
      <c r="F15" s="16" t="n">
        <f aca="false">MIN(C15:E15)</f>
        <v>3641502.01521716</v>
      </c>
      <c r="G15" s="20" t="str">
        <f aca="false">IF(F15=D15,"Debt yield",IF(F15=C15,"DSCR","LTV"))</f>
        <v>DSCR</v>
      </c>
      <c r="H15" s="18" t="n">
        <f aca="false">IF(B15*F15&gt;0,'Debt yield'!$B$4/(B15*F15),0)</f>
        <v>1.25</v>
      </c>
    </row>
    <row r="16" customFormat="false" ht="15" hidden="false" customHeight="false" outlineLevel="0" collapsed="false">
      <c r="A16" s="14" t="n">
        <v>0.09</v>
      </c>
      <c r="B16" s="15" t="n">
        <f aca="false">IF('Debt yield'!$B$9="Yes",A16,IF(A16=0,1/'Debt yield'!$B$8,12*PMT(A16/12,'Debt yield'!$B$8*12,-1)))</f>
        <v>0.0965547140333739</v>
      </c>
      <c r="C16" s="16" t="n">
        <f aca="false">IF(B16&gt;0,'Debt yield'!$B$4/'Debt yield'!$B$11/B16,0)</f>
        <v>3479892.23896269</v>
      </c>
      <c r="D16" s="16" t="n">
        <f aca="false">'Debt yield'!$B$4/'Debt yield'!$B$10</f>
        <v>4000000</v>
      </c>
      <c r="E16" s="16" t="n">
        <f aca="false">'Debt yield'!$B$5*'Debt yield'!$B$12</f>
        <v>4200000</v>
      </c>
      <c r="F16" s="16" t="n">
        <f aca="false">MIN(C16:E16)</f>
        <v>3479892.23896269</v>
      </c>
      <c r="G16" s="20" t="str">
        <f aca="false">IF(F16=D16,"Debt yield",IF(F16=C16,"DSCR","LTV"))</f>
        <v>DSCR</v>
      </c>
      <c r="H16" s="18" t="n">
        <f aca="false">IF(B16*F16&gt;0,'Debt yield'!$B$4/(B16*F16),0)</f>
        <v>1.25</v>
      </c>
    </row>
    <row r="17" customFormat="false" ht="15" hidden="false" customHeight="false" outlineLevel="0" collapsed="false">
      <c r="A17" s="14" t="n">
        <v>0.095</v>
      </c>
      <c r="B17" s="15" t="n">
        <f aca="false">IF('Debt yield'!$B$9="Yes",A17,IF(A17=0,1/'Debt yield'!$B$8,12*PMT(A17/12,'Debt yield'!$B$8*12,-1)))</f>
        <v>0.10090250486145</v>
      </c>
      <c r="C17" s="16" t="n">
        <f aca="false">IF(B17&gt;0,'Debt yield'!$B$4/'Debt yield'!$B$11/B17,0)</f>
        <v>3329947.06584703</v>
      </c>
      <c r="D17" s="16" t="n">
        <f aca="false">'Debt yield'!$B$4/'Debt yield'!$B$10</f>
        <v>4000000</v>
      </c>
      <c r="E17" s="16" t="n">
        <f aca="false">'Debt yield'!$B$5*'Debt yield'!$B$12</f>
        <v>4200000</v>
      </c>
      <c r="F17" s="16" t="n">
        <f aca="false">MIN(C17:E17)</f>
        <v>3329947.06584703</v>
      </c>
      <c r="G17" s="20" t="str">
        <f aca="false">IF(F17=D17,"Debt yield",IF(F17=C17,"DSCR","LTV"))</f>
        <v>DSCR</v>
      </c>
      <c r="H17" s="18" t="n">
        <f aca="false">IF(B17*F17&gt;0,'Debt yield'!$B$4/(B17*F17),0)</f>
        <v>1.25</v>
      </c>
    </row>
    <row r="18" customFormat="false" ht="15" hidden="false" customHeight="false" outlineLevel="0" collapsed="false">
      <c r="A18" s="14" t="n">
        <v>0.1</v>
      </c>
      <c r="B18" s="15" t="n">
        <f aca="false">IF('Debt yield'!$B$9="Yes",A18,IF(A18=0,1/'Debt yield'!$B$8,12*PMT(A18/12,'Debt yield'!$B$8*12,-1)))</f>
        <v>0.105308588410656</v>
      </c>
      <c r="C18" s="16" t="n">
        <f aca="false">IF(B18&gt;0,'Debt yield'!$B$4/'Debt yield'!$B$11/B18,0)</f>
        <v>3190622.95935211</v>
      </c>
      <c r="D18" s="16" t="n">
        <f aca="false">'Debt yield'!$B$4/'Debt yield'!$B$10</f>
        <v>4000000</v>
      </c>
      <c r="E18" s="16" t="n">
        <f aca="false">'Debt yield'!$B$5*'Debt yield'!$B$12</f>
        <v>4200000</v>
      </c>
      <c r="F18" s="16" t="n">
        <f aca="false">MIN(C18:E18)</f>
        <v>3190622.95935211</v>
      </c>
      <c r="G18" s="20" t="str">
        <f aca="false">IF(F18=D18,"Debt yield",IF(F18=C18,"DSCR","LTV"))</f>
        <v>DSCR</v>
      </c>
      <c r="H18" s="18" t="n">
        <f aca="false">IF(B18*F18&gt;0,'Debt yield'!$B$4/(B18*F18),0)</f>
        <v>1.25</v>
      </c>
    </row>
    <row r="21" customFormat="false" ht="15" hidden="false" customHeight="false" outlineLevel="0" collapsed="false">
      <c r="A21" s="5" t="s">
        <v>62</v>
      </c>
      <c r="C21" s="25" t="n">
        <f aca="false">IFERROR(INDEX(A4:A18,MATCH("DSCR",G4:G18,0)),"none in this range")</f>
        <v>0.08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4"/>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7" min="1" style="0" width="16"/>
  </cols>
  <sheetData>
    <row r="1" customFormat="false" ht="17.35" hidden="false" customHeight="false" outlineLevel="0" collapsed="false">
      <c r="A1" s="1" t="s">
        <v>63</v>
      </c>
    </row>
    <row r="3" customFormat="false" ht="15" hidden="false" customHeight="false" outlineLevel="0" collapsed="false">
      <c r="A3" s="26" t="s">
        <v>64</v>
      </c>
      <c r="B3" s="27" t="n">
        <v>0.08</v>
      </c>
      <c r="C3" s="27" t="n">
        <v>0.09</v>
      </c>
      <c r="D3" s="27" t="n">
        <v>0.1</v>
      </c>
      <c r="E3" s="27" t="n">
        <v>0.105</v>
      </c>
      <c r="F3" s="27" t="n">
        <v>0.11</v>
      </c>
      <c r="G3" s="27" t="n">
        <v>0.12</v>
      </c>
    </row>
    <row r="4" customFormat="false" ht="15" hidden="false" customHeight="false" outlineLevel="0" collapsed="false">
      <c r="A4" s="9" t="n">
        <v>350000</v>
      </c>
      <c r="B4" s="16" t="n">
        <f aca="false">$A4/B$3</f>
        <v>4375000</v>
      </c>
      <c r="C4" s="16" t="n">
        <f aca="false">$A4/C$3</f>
        <v>3888888.88888889</v>
      </c>
      <c r="D4" s="16" t="n">
        <f aca="false">$A4/D$3</f>
        <v>3500000</v>
      </c>
      <c r="E4" s="16" t="n">
        <f aca="false">$A4/E$3</f>
        <v>3333333.33333333</v>
      </c>
      <c r="F4" s="16" t="n">
        <f aca="false">$A4/F$3</f>
        <v>3181818.18181818</v>
      </c>
      <c r="G4" s="16" t="n">
        <f aca="false">$A4/G$3</f>
        <v>2916666.66666667</v>
      </c>
    </row>
    <row r="5" customFormat="false" ht="15" hidden="false" customHeight="false" outlineLevel="0" collapsed="false">
      <c r="A5" s="9" t="n">
        <v>380000</v>
      </c>
      <c r="B5" s="16" t="n">
        <f aca="false">$A5/B$3</f>
        <v>4750000</v>
      </c>
      <c r="C5" s="16" t="n">
        <f aca="false">$A5/C$3</f>
        <v>4222222.22222222</v>
      </c>
      <c r="D5" s="16" t="n">
        <f aca="false">$A5/D$3</f>
        <v>3800000</v>
      </c>
      <c r="E5" s="16" t="n">
        <f aca="false">$A5/E$3</f>
        <v>3619047.61904762</v>
      </c>
      <c r="F5" s="16" t="n">
        <f aca="false">$A5/F$3</f>
        <v>3454545.45454545</v>
      </c>
      <c r="G5" s="16" t="n">
        <f aca="false">$A5/G$3</f>
        <v>3166666.66666667</v>
      </c>
    </row>
    <row r="6" customFormat="false" ht="15" hidden="false" customHeight="false" outlineLevel="0" collapsed="false">
      <c r="A6" s="9" t="n">
        <v>400000</v>
      </c>
      <c r="B6" s="16" t="n">
        <f aca="false">$A6/B$3</f>
        <v>5000000</v>
      </c>
      <c r="C6" s="16" t="n">
        <f aca="false">$A6/C$3</f>
        <v>4444444.44444445</v>
      </c>
      <c r="D6" s="16" t="n">
        <f aca="false">$A6/D$3</f>
        <v>4000000</v>
      </c>
      <c r="E6" s="16" t="n">
        <f aca="false">$A6/E$3</f>
        <v>3809523.80952381</v>
      </c>
      <c r="F6" s="16" t="n">
        <f aca="false">$A6/F$3</f>
        <v>3636363.63636364</v>
      </c>
      <c r="G6" s="16" t="n">
        <f aca="false">$A6/G$3</f>
        <v>3333333.33333333</v>
      </c>
    </row>
    <row r="7" customFormat="false" ht="15" hidden="false" customHeight="false" outlineLevel="0" collapsed="false">
      <c r="A7" s="9" t="n">
        <v>420000</v>
      </c>
      <c r="B7" s="16" t="n">
        <f aca="false">$A7/B$3</f>
        <v>5250000</v>
      </c>
      <c r="C7" s="16" t="n">
        <f aca="false">$A7/C$3</f>
        <v>4666666.66666667</v>
      </c>
      <c r="D7" s="16" t="n">
        <f aca="false">$A7/D$3</f>
        <v>4200000</v>
      </c>
      <c r="E7" s="16" t="n">
        <f aca="false">$A7/E$3</f>
        <v>4000000</v>
      </c>
      <c r="F7" s="16" t="n">
        <f aca="false">$A7/F$3</f>
        <v>3818181.81818182</v>
      </c>
      <c r="G7" s="16" t="n">
        <f aca="false">$A7/G$3</f>
        <v>3500000</v>
      </c>
    </row>
    <row r="8" customFormat="false" ht="15" hidden="false" customHeight="false" outlineLevel="0" collapsed="false">
      <c r="A8" s="9" t="n">
        <v>440000</v>
      </c>
      <c r="B8" s="16" t="n">
        <f aca="false">$A8/B$3</f>
        <v>5500000</v>
      </c>
      <c r="C8" s="16" t="n">
        <f aca="false">$A8/C$3</f>
        <v>4888888.88888889</v>
      </c>
      <c r="D8" s="16" t="n">
        <f aca="false">$A8/D$3</f>
        <v>4400000</v>
      </c>
      <c r="E8" s="16" t="n">
        <f aca="false">$A8/E$3</f>
        <v>4190476.19047619</v>
      </c>
      <c r="F8" s="16" t="n">
        <f aca="false">$A8/F$3</f>
        <v>4000000</v>
      </c>
      <c r="G8" s="16" t="n">
        <f aca="false">$A8/G$3</f>
        <v>3666666.66666667</v>
      </c>
    </row>
    <row r="9" customFormat="false" ht="15" hidden="false" customHeight="false" outlineLevel="0" collapsed="false">
      <c r="A9" s="9" t="n">
        <v>460000</v>
      </c>
      <c r="B9" s="16" t="n">
        <f aca="false">$A9/B$3</f>
        <v>5750000</v>
      </c>
      <c r="C9" s="16" t="n">
        <f aca="false">$A9/C$3</f>
        <v>5111111.11111111</v>
      </c>
      <c r="D9" s="16" t="n">
        <f aca="false">$A9/D$3</f>
        <v>4600000</v>
      </c>
      <c r="E9" s="16" t="n">
        <f aca="false">$A9/E$3</f>
        <v>4380952.38095238</v>
      </c>
      <c r="F9" s="16" t="n">
        <f aca="false">$A9/F$3</f>
        <v>4181818.18181818</v>
      </c>
      <c r="G9" s="16" t="n">
        <f aca="false">$A9/G$3</f>
        <v>3833333.33333333</v>
      </c>
    </row>
    <row r="10" customFormat="false" ht="15" hidden="false" customHeight="false" outlineLevel="0" collapsed="false">
      <c r="A10" s="9" t="n">
        <v>500000</v>
      </c>
      <c r="B10" s="16" t="n">
        <f aca="false">$A10/B$3</f>
        <v>6250000</v>
      </c>
      <c r="C10" s="16" t="n">
        <f aca="false">$A10/C$3</f>
        <v>5555555.55555556</v>
      </c>
      <c r="D10" s="16" t="n">
        <f aca="false">$A10/D$3</f>
        <v>5000000</v>
      </c>
      <c r="E10" s="16" t="n">
        <f aca="false">$A10/E$3</f>
        <v>4761904.76190476</v>
      </c>
      <c r="F10" s="16" t="n">
        <f aca="false">$A10/F$3</f>
        <v>4545454.54545455</v>
      </c>
      <c r="G10" s="16" t="n">
        <f aca="false">$A10/G$3</f>
        <v>4166666.66666667</v>
      </c>
    </row>
    <row r="13" customFormat="false" ht="15" hidden="false" customHeight="false" outlineLevel="0" collapsed="false">
      <c r="A13" s="5" t="s">
        <v>65</v>
      </c>
    </row>
    <row r="14" customFormat="false" ht="15" hidden="false" customHeight="false" outlineLevel="0" collapsed="false">
      <c r="A14" s="0" t="s">
        <v>66</v>
      </c>
      <c r="B14" s="28" t="n">
        <f aca="false">10000/'Debt yield'!B10</f>
        <v>95238.0952380952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2026-09-20T21:58:52Z</dcterms:created>
  <dc:creator>openpyxl</dc:creator>
  <dc:description/>
  <dc:language>en-US</dc:language>
  <cp:lastModifiedBy/>
  <dcterms:modified xsi:type="dcterms:W3CDTF">2026-09-20T21:58:52Z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