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DCF" sheetId="2" state="visible" r:id="rId4"/>
    <sheet name="Sensitivit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<sst xmlns="http://schemas.openxmlformats.org/spreadsheetml/2006/main" count="61" uniqueCount="58">
  <si>
    <t xml:space="preserve">DCF workbook: terminal value, two ways, reconciled</t>
  </si>
  <si>
    <t xml:space="preserve">Calcority. A 5-year FCFF projection, Gordon Growth and exit-multiple terminal value side by side with the implied growth/multiple crosswalk, enterprise and equity value, mid-year convention, and a WACC x growth sensitivity grid.</t>
  </si>
  <si>
    <t xml:space="preserve">How to use</t>
  </si>
  <si>
    <t xml:space="preserve">1</t>
  </si>
  <si>
    <t xml:space="preserve">DCF tab: overwrite the example (continuing the EBITDA calculator's $12 million company) with your own starting FCFF, growth rates, WACC, terminal growth rate, exit multiple, EBITDA margin and net debt.</t>
  </si>
  <si>
    <t xml:space="preserve">2</t>
  </si>
  <si>
    <t xml:space="preserve">Both terminal value methods are always computed, so you can see whether they roughly agree. The crosswalk shows the growth rate the exit multiple implies, and the multiple the growth rate implies.</t>
  </si>
  <si>
    <t xml:space="preserve">3</t>
  </si>
  <si>
    <t xml:space="preserve">Sensitivity tab: enterprise value across a range of WACC and terminal growth rate combinations, so you can see how much the answer depends on two assumptions that cannot be observed directly.</t>
  </si>
  <si>
    <t xml:space="preserve">Colors</t>
  </si>
  <si>
    <t xml:space="preserve">Blue on yellow = you type. Black = formula. The starting values are illustrations.</t>
  </si>
  <si>
    <t xml:space="preserve">Definitions</t>
  </si>
  <si>
    <t xml:space="preserve">FCFF</t>
  </si>
  <si>
    <t xml:space="preserve">Free cash flow to the firm: cash available to all capital providers after operating costs, taxes and reinvestment, before any interest or debt payments.</t>
  </si>
  <si>
    <t xml:space="preserve">Terminal value (Gordon Growth)</t>
  </si>
  <si>
    <t xml:space="preserve">Final-year FCFF x (1 + terminal growth) / (WACC - terminal growth). Requires WACC to exceed the terminal growth rate.</t>
  </si>
  <si>
    <t xml:space="preserve">Terminal value (exit multiple)</t>
  </si>
  <si>
    <t xml:space="preserve">Final-year EBITDA x an exit multiple you supply, based on comparable transactions or trading multiples.</t>
  </si>
  <si>
    <t xml:space="preserve">Mid-year convention</t>
  </si>
  <si>
    <t xml:space="preserve">Assumes cash arrives evenly through the year rather than all at year-end, which raises present value since cash is received sooner on average.</t>
  </si>
  <si>
    <t xml:space="preserve">Disclaimer</t>
  </si>
  <si>
    <t xml:space="preserve">Planning aid, not valuation, investment or tax advice. No sector exit-multiple table is provided; source your own comparables.</t>
  </si>
  <si>
    <t xml:space="preserve">DCF (example values: overwrite)</t>
  </si>
  <si>
    <t xml:space="preserve">Inputs</t>
  </si>
  <si>
    <t xml:space="preserve">Starting FCFF, year 1</t>
  </si>
  <si>
    <t xml:space="preserve">Discount rate (WACC)</t>
  </si>
  <si>
    <t xml:space="preserve">Terminal growth rate</t>
  </si>
  <si>
    <t xml:space="preserve">Exit multiple (EV/EBITDA)</t>
  </si>
  <si>
    <t xml:space="preserve">EBITDA margin on FCFF (FCFF ÷ EBITDA)</t>
  </si>
  <si>
    <t xml:space="preserve">Terminal value method (Growth or Multiple)</t>
  </si>
  <si>
    <t xml:space="preserve">Growth</t>
  </si>
  <si>
    <t xml:space="preserve">Use mid-year convention? (Yes/No)</t>
  </si>
  <si>
    <t xml:space="preserve">No</t>
  </si>
  <si>
    <t xml:space="preserve">Net debt</t>
  </si>
  <si>
    <t xml:space="preserve">Explicit forecast</t>
  </si>
  <si>
    <t xml:space="preserve">Year</t>
  </si>
  <si>
    <t xml:space="preserve">Exponent</t>
  </si>
  <si>
    <t xml:space="preserve">Discount factor</t>
  </si>
  <si>
    <t xml:space="preserve">Present value</t>
  </si>
  <si>
    <t xml:space="preserve">Terminal value</t>
  </si>
  <si>
    <t xml:space="preserve">Terminal-year FCFF</t>
  </si>
  <si>
    <t xml:space="preserve">Terminal-year EBITDA</t>
  </si>
  <si>
    <t xml:space="preserve">Terminal value: Gordon Growth</t>
  </si>
  <si>
    <t xml:space="preserve">Terminal value: exit multiple</t>
  </si>
  <si>
    <t xml:space="preserve">Terminal value used</t>
  </si>
  <si>
    <t xml:space="preserve">Discount factor at year 5 (or 4.5 mid-year)</t>
  </si>
  <si>
    <t xml:space="preserve">Present value of terminal value</t>
  </si>
  <si>
    <t xml:space="preserve">Implied growth rate from the exit multiple</t>
  </si>
  <si>
    <t xml:space="preserve">Implied exit multiple from the growth rate</t>
  </si>
  <si>
    <t xml:space="preserve">Value</t>
  </si>
  <si>
    <t xml:space="preserve">Sum of present values, explicit period</t>
  </si>
  <si>
    <t xml:space="preserve">Enterprise value</t>
  </si>
  <si>
    <t xml:space="preserve">Terminal value's share of enterprise value</t>
  </si>
  <si>
    <t xml:space="preserve">Less net debt</t>
  </si>
  <si>
    <t xml:space="preserve">Equity value</t>
  </si>
  <si>
    <t xml:space="preserve">Enterprise value across WACC and terminal growth</t>
  </si>
  <si>
    <t xml:space="preserve">WACC \ growth</t>
  </si>
  <si>
    <t xml:space="preserve">Reads enterprise value under the Gordon Growth method at each WACC/growth pair, holding the FCFF projection fixed.</t>
  </si>
</sst>
</file>

<file path=xl/styles.xml><?xml version="1.0" encoding="utf-8"?>
<styleSheet xmlns="http://schemas.openxmlformats.org/spreadsheetml/2006/main">
  <numFmts count="7">
    <numFmt numFmtId="164" formatCode="General"/>
    <numFmt numFmtId="165" formatCode="\$#,##0"/>
    <numFmt numFmtId="166" formatCode="0.00%"/>
    <numFmt numFmtId="167" formatCode="0.00\×"/>
    <numFmt numFmtId="168" formatCode="0.0%"/>
    <numFmt numFmtId="169" formatCode="0.0"/>
    <numFmt numFmtId="170" formatCode="0.00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8" fontId="9" fillId="4" borderId="1" xfId="0" applyFont="true" applyBorder="true" applyAlignment="true" applyProtection="false">
      <alignment horizontal="center" vertical="bottom" textRotation="0" wrapText="false" indent="0" shrinkToFit="false"/>
      <protection locked="true" hidden="false"/>
    </xf>
    <xf numFmtId="168" fontId="6"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43.5"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15.75" hidden="false" customHeight="true" outlineLevel="0" collapsed="false">
      <c r="A8" s="5" t="s">
        <v>9</v>
      </c>
      <c r="B8" s="6" t="s">
        <v>10</v>
      </c>
    </row>
    <row r="9" customFormat="false" ht="15.75" hidden="false" customHeight="true" outlineLevel="0" collapsed="false">
      <c r="A9" s="3" t="s">
        <v>11</v>
      </c>
      <c r="B9" s="4"/>
    </row>
    <row r="10" customFormat="false" ht="30" hidden="false" customHeight="true" outlineLevel="0" collapsed="false">
      <c r="A10" s="5" t="s">
        <v>12</v>
      </c>
      <c r="B10" s="6" t="s">
        <v>13</v>
      </c>
    </row>
    <row r="11" customFormat="false" ht="30" hidden="false" customHeight="true" outlineLevel="0" collapsed="false">
      <c r="A11" s="5" t="s">
        <v>14</v>
      </c>
      <c r="B11" s="6" t="s">
        <v>15</v>
      </c>
    </row>
    <row r="12" customFormat="false" ht="30" hidden="false" customHeight="true" outlineLevel="0" collapsed="false">
      <c r="A12" s="5" t="s">
        <v>16</v>
      </c>
      <c r="B12" s="6" t="s">
        <v>17</v>
      </c>
    </row>
    <row r="13" customFormat="false" ht="30" hidden="false" customHeight="true" outlineLevel="0" collapsed="false">
      <c r="A13" s="5" t="s">
        <v>18</v>
      </c>
      <c r="B13" s="6" t="s">
        <v>19</v>
      </c>
    </row>
    <row r="14" customFormat="false" ht="30" hidden="false" customHeight="true" outlineLevel="0" collapsed="false">
      <c r="A14" s="5" t="s">
        <v>20</v>
      </c>
      <c r="B14" s="6"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7" min="3" style="0" width="14"/>
  </cols>
  <sheetData>
    <row r="1" customFormat="false" ht="17.35" hidden="false" customHeight="false" outlineLevel="0" collapsed="false">
      <c r="A1" s="1" t="s">
        <v>22</v>
      </c>
    </row>
    <row r="3" customFormat="false" ht="15" hidden="false" customHeight="false" outlineLevel="0" collapsed="false">
      <c r="A3" s="3" t="s">
        <v>23</v>
      </c>
      <c r="B3" s="7"/>
    </row>
    <row r="4" customFormat="false" ht="15" hidden="false" customHeight="false" outlineLevel="0" collapsed="false">
      <c r="A4" s="8" t="s">
        <v>24</v>
      </c>
      <c r="B4" s="9" t="n">
        <v>940000</v>
      </c>
    </row>
    <row r="5" customFormat="false" ht="15" hidden="false" customHeight="false" outlineLevel="0" collapsed="false">
      <c r="A5" s="8" t="s">
        <v>25</v>
      </c>
      <c r="B5" s="10" t="n">
        <v>0.124</v>
      </c>
    </row>
    <row r="6" customFormat="false" ht="15" hidden="false" customHeight="false" outlineLevel="0" collapsed="false">
      <c r="A6" s="8" t="s">
        <v>26</v>
      </c>
      <c r="B6" s="10" t="n">
        <v>0.03</v>
      </c>
    </row>
    <row r="7" customFormat="false" ht="15" hidden="false" customHeight="false" outlineLevel="0" collapsed="false">
      <c r="A7" s="8" t="s">
        <v>27</v>
      </c>
      <c r="B7" s="11" t="n">
        <v>6</v>
      </c>
    </row>
    <row r="8" customFormat="false" ht="15" hidden="false" customHeight="false" outlineLevel="0" collapsed="false">
      <c r="A8" s="8" t="s">
        <v>28</v>
      </c>
      <c r="B8" s="12" t="n">
        <v>0.556213017751479</v>
      </c>
    </row>
    <row r="9" customFormat="false" ht="15" hidden="false" customHeight="false" outlineLevel="0" collapsed="false">
      <c r="A9" s="8" t="s">
        <v>29</v>
      </c>
      <c r="B9" s="13" t="s">
        <v>30</v>
      </c>
    </row>
    <row r="10" customFormat="false" ht="15" hidden="false" customHeight="false" outlineLevel="0" collapsed="false">
      <c r="A10" s="8" t="s">
        <v>31</v>
      </c>
      <c r="B10" s="13" t="s">
        <v>32</v>
      </c>
    </row>
    <row r="11" customFormat="false" ht="15" hidden="false" customHeight="false" outlineLevel="0" collapsed="false">
      <c r="A11" s="8" t="s">
        <v>33</v>
      </c>
      <c r="B11" s="9" t="n">
        <v>2100000</v>
      </c>
    </row>
    <row r="13" customFormat="false" ht="15" hidden="false" customHeight="false" outlineLevel="0" collapsed="false">
      <c r="A13" s="3" t="s">
        <v>34</v>
      </c>
      <c r="B13" s="7"/>
    </row>
    <row r="14" customFormat="false" ht="15" hidden="false" customHeight="false" outlineLevel="0" collapsed="false">
      <c r="A14" s="14" t="s">
        <v>35</v>
      </c>
      <c r="B14" s="14" t="s">
        <v>30</v>
      </c>
      <c r="C14" s="14" t="s">
        <v>12</v>
      </c>
      <c r="D14" s="14" t="s">
        <v>36</v>
      </c>
      <c r="E14" s="14" t="s">
        <v>37</v>
      </c>
      <c r="F14" s="14" t="s">
        <v>38</v>
      </c>
    </row>
    <row r="15" customFormat="false" ht="15" hidden="false" customHeight="false" outlineLevel="0" collapsed="false">
      <c r="A15" s="15" t="n">
        <v>1</v>
      </c>
      <c r="B15" s="12" t="n">
        <v>0.06</v>
      </c>
      <c r="C15" s="16" t="n">
        <f aca="false">$B$4*(1+B15)</f>
        <v>996400</v>
      </c>
      <c r="D15" s="17" t="n">
        <f aca="false">A15-IF($B$10="Yes",0.5,0)</f>
        <v>1</v>
      </c>
      <c r="E15" s="18" t="n">
        <f aca="false">(1+$B$5)^D15</f>
        <v>1.124</v>
      </c>
      <c r="F15" s="16" t="n">
        <f aca="false">C15/E15</f>
        <v>886476.868327402</v>
      </c>
    </row>
    <row r="16" customFormat="false" ht="15" hidden="false" customHeight="false" outlineLevel="0" collapsed="false">
      <c r="A16" s="15" t="n">
        <v>2</v>
      </c>
      <c r="B16" s="12" t="n">
        <v>0.05</v>
      </c>
      <c r="C16" s="16" t="n">
        <f aca="false">C15*(1+B16)</f>
        <v>1046220</v>
      </c>
      <c r="D16" s="17" t="n">
        <f aca="false">A16-IF($B$10="Yes",0.5,0)</f>
        <v>2</v>
      </c>
      <c r="E16" s="18" t="n">
        <f aca="false">(1+$B$5)^D16</f>
        <v>1.263376</v>
      </c>
      <c r="F16" s="16" t="n">
        <f aca="false">C16/E16</f>
        <v>828114.512227555</v>
      </c>
    </row>
    <row r="17" customFormat="false" ht="15" hidden="false" customHeight="false" outlineLevel="0" collapsed="false">
      <c r="A17" s="15" t="n">
        <v>3</v>
      </c>
      <c r="B17" s="12" t="n">
        <v>0.04</v>
      </c>
      <c r="C17" s="16" t="n">
        <f aca="false">C16*(1+B17)</f>
        <v>1088068.8</v>
      </c>
      <c r="D17" s="17" t="n">
        <f aca="false">A17-IF($B$10="Yes",0.5,0)</f>
        <v>3</v>
      </c>
      <c r="E17" s="18" t="n">
        <f aca="false">(1+$B$5)^D17</f>
        <v>1.420034624</v>
      </c>
      <c r="F17" s="16" t="n">
        <f aca="false">C17/E17</f>
        <v>766226.950815532</v>
      </c>
    </row>
    <row r="18" customFormat="false" ht="15" hidden="false" customHeight="false" outlineLevel="0" collapsed="false">
      <c r="A18" s="15" t="n">
        <v>4</v>
      </c>
      <c r="B18" s="12" t="n">
        <v>0.035</v>
      </c>
      <c r="C18" s="16" t="n">
        <f aca="false">C17*(1+B18)</f>
        <v>1126151.208</v>
      </c>
      <c r="D18" s="17" t="n">
        <f aca="false">A18-IF($B$10="Yes",0.5,0)</f>
        <v>4</v>
      </c>
      <c r="E18" s="18" t="n">
        <f aca="false">(1+$B$5)^D18</f>
        <v>1.596118917376</v>
      </c>
      <c r="F18" s="16" t="n">
        <f aca="false">C18/E18</f>
        <v>705555.955599711</v>
      </c>
    </row>
    <row r="19" customFormat="false" ht="15" hidden="false" customHeight="false" outlineLevel="0" collapsed="false">
      <c r="A19" s="15" t="n">
        <v>5</v>
      </c>
      <c r="B19" s="12" t="n">
        <v>0.03</v>
      </c>
      <c r="C19" s="16" t="n">
        <f aca="false">C18*(1+B19)</f>
        <v>1159935.74424</v>
      </c>
      <c r="D19" s="17" t="n">
        <f aca="false">A19-IF($B$10="Yes",0.5,0)</f>
        <v>5</v>
      </c>
      <c r="E19" s="18" t="n">
        <f aca="false">(1+$B$5)^D19</f>
        <v>1.79403766313063</v>
      </c>
      <c r="F19" s="16" t="n">
        <f aca="false">C19/E19</f>
        <v>646550.386359165</v>
      </c>
    </row>
    <row r="21" customFormat="false" ht="15" hidden="false" customHeight="false" outlineLevel="0" collapsed="false">
      <c r="A21" s="3" t="s">
        <v>39</v>
      </c>
      <c r="B21" s="7"/>
    </row>
    <row r="22" customFormat="false" ht="15" hidden="false" customHeight="false" outlineLevel="0" collapsed="false">
      <c r="A22" s="8" t="s">
        <v>40</v>
      </c>
      <c r="B22" s="16" t="n">
        <f aca="false">C19</f>
        <v>1159935.74424</v>
      </c>
    </row>
    <row r="23" customFormat="false" ht="15" hidden="false" customHeight="false" outlineLevel="0" collapsed="false">
      <c r="A23" s="8" t="s">
        <v>41</v>
      </c>
      <c r="B23" s="16" t="n">
        <f aca="false">B22/B8</f>
        <v>2085416.39124</v>
      </c>
    </row>
    <row r="24" customFormat="false" ht="15" hidden="false" customHeight="false" outlineLevel="0" collapsed="false">
      <c r="A24" s="8" t="s">
        <v>42</v>
      </c>
      <c r="B24" s="16" t="n">
        <f aca="false">IF($B$5&gt;$B$6,B22*(1+$B$6)/($B$5-$B$6),"undefined")</f>
        <v>12709934.2188</v>
      </c>
    </row>
    <row r="25" customFormat="false" ht="15" hidden="false" customHeight="false" outlineLevel="0" collapsed="false">
      <c r="A25" s="8" t="s">
        <v>43</v>
      </c>
      <c r="B25" s="16" t="n">
        <f aca="false">B23*$B$7</f>
        <v>12512498.34744</v>
      </c>
    </row>
    <row r="26" customFormat="false" ht="15" hidden="false" customHeight="false" outlineLevel="0" collapsed="false">
      <c r="A26" s="8" t="s">
        <v>44</v>
      </c>
      <c r="B26" s="16" t="n">
        <f aca="false">IF($B$9="Growth",B24,B25)</f>
        <v>12709934.2188</v>
      </c>
    </row>
    <row r="27" customFormat="false" ht="15" hidden="false" customHeight="false" outlineLevel="0" collapsed="false">
      <c r="A27" s="8" t="s">
        <v>45</v>
      </c>
      <c r="B27" s="18" t="n">
        <f aca="false">E19</f>
        <v>1.79403766313063</v>
      </c>
    </row>
    <row r="28" customFormat="false" ht="15" hidden="false" customHeight="false" outlineLevel="0" collapsed="false">
      <c r="A28" s="8" t="s">
        <v>46</v>
      </c>
      <c r="B28" s="16" t="n">
        <f aca="false">B26/B27</f>
        <v>7084541.46755256</v>
      </c>
    </row>
    <row r="29" customFormat="false" ht="15" hidden="false" customHeight="false" outlineLevel="0" collapsed="false">
      <c r="A29" s="8" t="s">
        <v>47</v>
      </c>
      <c r="B29" s="19" t="n">
        <f aca="false">IF(AND(B25&gt;0,B22&gt;0),(B25*$B$5-B22)/(B25+B22),"n/a")</f>
        <v>0.0286425992779783</v>
      </c>
    </row>
    <row r="30" customFormat="false" ht="15" hidden="false" customHeight="false" outlineLevel="0" collapsed="false">
      <c r="A30" s="8" t="s">
        <v>48</v>
      </c>
      <c r="B30" s="20" t="n">
        <f aca="false">IF(AND(B23&gt;0,ISNUMBER(B24)),B24/B23,"n/a")</f>
        <v>6.09467455621302</v>
      </c>
    </row>
    <row r="32" customFormat="false" ht="15" hidden="false" customHeight="false" outlineLevel="0" collapsed="false">
      <c r="A32" s="3" t="s">
        <v>49</v>
      </c>
      <c r="B32" s="7"/>
    </row>
    <row r="33" customFormat="false" ht="15" hidden="false" customHeight="false" outlineLevel="0" collapsed="false">
      <c r="A33" s="8" t="s">
        <v>50</v>
      </c>
      <c r="B33" s="16" t="n">
        <f aca="false">SUM(F15:F19)</f>
        <v>3832924.67332937</v>
      </c>
    </row>
    <row r="34" customFormat="false" ht="15" hidden="false" customHeight="false" outlineLevel="0" collapsed="false">
      <c r="A34" s="8" t="s">
        <v>46</v>
      </c>
      <c r="B34" s="16" t="n">
        <f aca="false">B28</f>
        <v>7084541.46755256</v>
      </c>
    </row>
    <row r="35" customFormat="false" ht="15" hidden="false" customHeight="false" outlineLevel="0" collapsed="false">
      <c r="A35" s="5" t="s">
        <v>51</v>
      </c>
      <c r="B35" s="21" t="n">
        <f aca="false">B33+B34</f>
        <v>10917466.1408819</v>
      </c>
    </row>
    <row r="36" customFormat="false" ht="15" hidden="false" customHeight="false" outlineLevel="0" collapsed="false">
      <c r="A36" s="8" t="s">
        <v>52</v>
      </c>
      <c r="B36" s="22" t="n">
        <f aca="false">B34/B35</f>
        <v>0.648918107565595</v>
      </c>
    </row>
    <row r="37" customFormat="false" ht="15" hidden="false" customHeight="false" outlineLevel="0" collapsed="false">
      <c r="A37" s="8" t="s">
        <v>53</v>
      </c>
      <c r="B37" s="16" t="n">
        <f aca="false">B11</f>
        <v>2100000</v>
      </c>
    </row>
    <row r="38" customFormat="false" ht="15" hidden="false" customHeight="false" outlineLevel="0" collapsed="false">
      <c r="A38" s="5" t="s">
        <v>54</v>
      </c>
      <c r="B38" s="21" t="n">
        <f aca="false">B35-B37</f>
        <v>8817466.14088192</v>
      </c>
    </row>
  </sheetData>
  <dataValidations count="2">
    <dataValidation allowBlank="false" errorStyle="stop" operator="between" showDropDown="false" showErrorMessage="false" showInputMessage="false" sqref="B9" type="list">
      <formula1>"Growth,Multiple"</formula1>
      <formula2>0</formula2>
    </dataValidation>
    <dataValidation allowBlank="false" errorStyle="stop" operator="between" showDropDown="false" showErrorMessage="false" showInputMessage="false" sqref="B1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6" min="2" style="0" width="16"/>
  </cols>
  <sheetData>
    <row r="1" customFormat="false" ht="17.35" hidden="false" customHeight="false" outlineLevel="0" collapsed="false">
      <c r="A1" s="1" t="s">
        <v>55</v>
      </c>
    </row>
    <row r="3" customFormat="false" ht="15" hidden="false" customHeight="false" outlineLevel="0" collapsed="false">
      <c r="A3" s="23" t="s">
        <v>56</v>
      </c>
      <c r="B3" s="24" t="n">
        <f aca="false">DCF!$B$6+-0.01</f>
        <v>0.02</v>
      </c>
      <c r="C3" s="24" t="n">
        <f aca="false">DCF!$B$6+-0.005</f>
        <v>0.025</v>
      </c>
      <c r="D3" s="24" t="n">
        <f aca="false">DCF!$B$6+0</f>
        <v>0.03</v>
      </c>
      <c r="E3" s="24" t="n">
        <f aca="false">DCF!$B$6+0.005</f>
        <v>0.035</v>
      </c>
      <c r="F3" s="24" t="n">
        <f aca="false">DCF!$B$6+0.01</f>
        <v>0.04</v>
      </c>
    </row>
    <row r="4" customFormat="false" ht="15" hidden="false" customHeight="false" outlineLevel="0" collapsed="false">
      <c r="A4" s="25" t="n">
        <f aca="false">DCF!$B$5+-0.02</f>
        <v>0.104</v>
      </c>
      <c r="B4" s="16" t="n">
        <f aca="false">IF(B$3&gt;=$A4,"—",SUMPRODUCT(1/(1+$A4)^(DCF!$A$15:$A$19-IF(DCF!$B$10="Yes",0.5,0)),DCF!$C$15:$C$19)+(DCF!$C$19*(1+B$3)/($A4-B$3))/(1+$A4)^(5-IF(DCF!$B$10="Yes",0.5,0)))</f>
        <v>12623264.519401</v>
      </c>
      <c r="C4" s="16" t="n">
        <f aca="false">IF(C$3&gt;=$A4,"—",SUMPRODUCT(1/(1+$A4)^(DCF!$A$15:$A$19-IF(DCF!$B$10="Yes",0.5,0)),DCF!$C$15:$C$19)+(DCF!$C$19*(1+C$3)/($A4-C$3))/(1+$A4)^(5-IF(DCF!$B$10="Yes",0.5,0)))</f>
        <v>13211594.8861631</v>
      </c>
      <c r="D4" s="16" t="n">
        <f aca="false">IF(D$3&gt;=$A4,"—",SUMPRODUCT(1/(1+$A4)^(DCF!$A$15:$A$19-IF(DCF!$B$10="Yes",0.5,0)),DCF!$C$15:$C$19)+(DCF!$C$19*(1+D$3)/($A4-D$3))/(1+$A4)^(5-IF(DCF!$B$10="Yes",0.5,0)))</f>
        <v>13879429.3565418</v>
      </c>
      <c r="E4" s="16" t="n">
        <f aca="false">IF(E$3&gt;=$A4,"—",SUMPRODUCT(1/(1+$A4)^(DCF!$A$15:$A$19-IF(DCF!$B$10="Yes",0.5,0)),DCF!$C$15:$C$19)+(DCF!$C$19*(1+E$3)/($A4-E$3))/(1+$A4)^(5-IF(DCF!$B$10="Yes",0.5,0)))</f>
        <v>14644051.4313231</v>
      </c>
      <c r="F4" s="16" t="n">
        <f aca="false">IF(F$3&gt;=$A4,"—",SUMPRODUCT(1/(1+$A4)^(DCF!$A$15:$A$19-IF(DCF!$B$10="Yes",0.5,0)),DCF!$C$15:$C$19)+(DCF!$C$19*(1+F$3)/($A4-F$3))/(1+$A4)^(5-IF(DCF!$B$10="Yes",0.5,0)))</f>
        <v>15528145.705289</v>
      </c>
    </row>
    <row r="5" customFormat="false" ht="15" hidden="false" customHeight="false" outlineLevel="0" collapsed="false">
      <c r="A5" s="25" t="n">
        <f aca="false">DCF!$B$5+-0.01</f>
        <v>0.114</v>
      </c>
      <c r="B5" s="16" t="n">
        <f aca="false">IF(B$3&gt;=$A5,"—",SUMPRODUCT(1/(1+$A5)^(DCF!$A$15:$A$19-IF(DCF!$B$10="Yes",0.5,0)),DCF!$C$15:$C$19)+(DCF!$C$19*(1+B$3)/($A5-B$3))/(1+$A5)^(5-IF(DCF!$B$10="Yes",0.5,0)))</f>
        <v>11268213.2761866</v>
      </c>
      <c r="C5" s="16" t="n">
        <f aca="false">IF(C$3&gt;=$A5,"—",SUMPRODUCT(1/(1+$A5)^(DCF!$A$15:$A$19-IF(DCF!$B$10="Yes",0.5,0)),DCF!$C$15:$C$19)+(DCF!$C$19*(1+C$3)/($A5-C$3))/(1+$A5)^(5-IF(DCF!$B$10="Yes",0.5,0)))</f>
        <v>11718350.8983611</v>
      </c>
      <c r="D5" s="16" t="n">
        <f aca="false">IF(D$3&gt;=$A5,"—",SUMPRODUCT(1/(1+$A5)^(DCF!$A$15:$A$19-IF(DCF!$B$10="Yes",0.5,0)),DCF!$C$15:$C$19)+(DCF!$C$19*(1+D$3)/($A5-D$3))/(1+$A5)^(5-IF(DCF!$B$10="Yes",0.5,0)))</f>
        <v>12222076.3326993</v>
      </c>
      <c r="E5" s="16" t="n">
        <f aca="false">IF(E$3&gt;=$A5,"—",SUMPRODUCT(1/(1+$A5)^(DCF!$A$15:$A$19-IF(DCF!$B$10="Yes",0.5,0)),DCF!$C$15:$C$19)+(DCF!$C$19*(1+E$3)/($A5-E$3))/(1+$A5)^(5-IF(DCF!$B$10="Yes",0.5,0)))</f>
        <v>12789564.4802448</v>
      </c>
      <c r="F5" s="16" t="n">
        <f aca="false">IF(F$3&gt;=$A5,"—",SUMPRODUCT(1/(1+$A5)^(DCF!$A$15:$A$19-IF(DCF!$B$10="Yes",0.5,0)),DCF!$C$15:$C$19)+(DCF!$C$19*(1+F$3)/($A5-F$3))/(1+$A5)^(5-IF(DCF!$B$10="Yes",0.5,0)))</f>
        <v>13433740.2152965</v>
      </c>
    </row>
    <row r="6" customFormat="false" ht="15" hidden="false" customHeight="false" outlineLevel="0" collapsed="false">
      <c r="A6" s="25" t="n">
        <f aca="false">DCF!$B$5+0</f>
        <v>0.124</v>
      </c>
      <c r="B6" s="16" t="n">
        <f aca="false">IF(B$3&gt;=$A6,"—",SUMPRODUCT(1/(1+$A6)^(DCF!$A$15:$A$19-IF(DCF!$B$10="Yes",0.5,0)),DCF!$C$15:$C$19)+(DCF!$C$19*(1+B$3)/($A6-B$3))/(1+$A6)^(5-IF(DCF!$B$10="Yes",0.5,0)))</f>
        <v>10174091.9241596</v>
      </c>
      <c r="C6" s="16" t="n">
        <f aca="false">IF(C$3&gt;=$A6,"—",SUMPRODUCT(1/(1+$A6)^(DCF!$A$15:$A$19-IF(DCF!$B$10="Yes",0.5,0)),DCF!$C$15:$C$19)+(DCF!$C$19*(1+C$3)/($A6-C$3))/(1+$A6)^(5-IF(DCF!$B$10="Yes",0.5,0)))</f>
        <v>10527006.9563409</v>
      </c>
      <c r="D6" s="16" t="n">
        <f aca="false">IF(D$3&gt;=$A6,"—",SUMPRODUCT(1/(1+$A6)^(DCF!$A$15:$A$19-IF(DCF!$B$10="Yes",0.5,0)),DCF!$C$15:$C$19)+(DCF!$C$19*(1+D$3)/($A6-D$3))/(1+$A6)^(5-IF(DCF!$B$10="Yes",0.5,0)))</f>
        <v>10917466.1408819</v>
      </c>
      <c r="E6" s="16" t="n">
        <f aca="false">IF(E$3&gt;=$A6,"—",SUMPRODUCT(1/(1+$A6)^(DCF!$A$15:$A$19-IF(DCF!$B$10="Yes",0.5,0)),DCF!$C$15:$C$19)+(DCF!$C$19*(1+E$3)/($A6-E$3))/(1+$A6)^(5-IF(DCF!$B$10="Yes",0.5,0)))</f>
        <v>11351797.1439107</v>
      </c>
      <c r="F6" s="16" t="n">
        <f aca="false">IF(F$3&gt;=$A6,"—",SUMPRODUCT(1/(1+$A6)^(DCF!$A$15:$A$19-IF(DCF!$B$10="Yes",0.5,0)),DCF!$C$15:$C$19)+(DCF!$C$19*(1+F$3)/($A6-F$3))/(1+$A6)^(5-IF(DCF!$B$10="Yes",0.5,0)))</f>
        <v>11837834.2187286</v>
      </c>
    </row>
    <row r="7" customFormat="false" ht="15" hidden="false" customHeight="false" outlineLevel="0" collapsed="false">
      <c r="A7" s="25" t="n">
        <f aca="false">DCF!$B$5+0.01</f>
        <v>0.134</v>
      </c>
      <c r="B7" s="16" t="n">
        <f aca="false">IF(B$3&gt;=$A7,"—",SUMPRODUCT(1/(1+$A7)^(DCF!$A$15:$A$19-IF(DCF!$B$10="Yes",0.5,0)),DCF!$C$15:$C$19)+(DCF!$C$19*(1+B$3)/($A7-B$3))/(1+$A7)^(5-IF(DCF!$B$10="Yes",0.5,0)))</f>
        <v>9272221.41123871</v>
      </c>
      <c r="C7" s="16" t="n">
        <f aca="false">IF(C$3&gt;=$A7,"—",SUMPRODUCT(1/(1+$A7)^(DCF!$A$15:$A$19-IF(DCF!$B$10="Yes",0.5,0)),DCF!$C$15:$C$19)+(DCF!$C$19*(1+C$3)/($A7-C$3))/(1+$A7)^(5-IF(DCF!$B$10="Yes",0.5,0)))</f>
        <v>9554462.58434957</v>
      </c>
      <c r="D7" s="16" t="n">
        <f aca="false">IF(D$3&gt;=$A7,"—",SUMPRODUCT(1/(1+$A7)^(DCF!$A$15:$A$19-IF(DCF!$B$10="Yes",0.5,0)),DCF!$C$15:$C$19)+(DCF!$C$19*(1+D$3)/($A7-D$3))/(1+$A7)^(5-IF(DCF!$B$10="Yes",0.5,0)))</f>
        <v>9863842.331798</v>
      </c>
      <c r="E7" s="16" t="n">
        <f aca="false">IF(E$3&gt;=$A7,"—",SUMPRODUCT(1/(1+$A7)^(DCF!$A$15:$A$19-IF(DCF!$B$10="Yes",0.5,0)),DCF!$C$15:$C$19)+(DCF!$C$19*(1+E$3)/($A7-E$3))/(1+$A7)^(5-IF(DCF!$B$10="Yes",0.5,0)))</f>
        <v>10204472.5587867</v>
      </c>
      <c r="F7" s="16" t="n">
        <f aca="false">IF(F$3&gt;=$A7,"—",SUMPRODUCT(1/(1+$A7)^(DCF!$A$15:$A$19-IF(DCF!$B$10="Yes",0.5,0)),DCF!$C$15:$C$19)+(DCF!$C$19*(1+F$3)/($A7-F$3))/(1+$A7)^(5-IF(DCF!$B$10="Yes",0.5,0)))</f>
        <v>10581340.0439657</v>
      </c>
    </row>
    <row r="8" customFormat="false" ht="15" hidden="false" customHeight="false" outlineLevel="0" collapsed="false">
      <c r="A8" s="25" t="n">
        <f aca="false">DCF!$B$5+0.02</f>
        <v>0.144</v>
      </c>
      <c r="B8" s="16" t="n">
        <f aca="false">IF(B$3&gt;=$A8,"—",SUMPRODUCT(1/(1+$A8)^(DCF!$A$15:$A$19-IF(DCF!$B$10="Yes",0.5,0)),DCF!$C$15:$C$19)+(DCF!$C$19*(1+B$3)/($A8-B$3))/(1+$A8)^(5-IF(DCF!$B$10="Yes",0.5,0)))</f>
        <v>8516077.85995329</v>
      </c>
      <c r="C8" s="16" t="n">
        <f aca="false">IF(C$3&gt;=$A8,"—",SUMPRODUCT(1/(1+$A8)^(DCF!$A$15:$A$19-IF(DCF!$B$10="Yes",0.5,0)),DCF!$C$15:$C$19)+(DCF!$C$19*(1+C$3)/($A8-C$3))/(1+$A8)^(5-IF(DCF!$B$10="Yes",0.5,0)))</f>
        <v>8745550.647695</v>
      </c>
      <c r="D8" s="16" t="n">
        <f aca="false">IF(D$3&gt;=$A8,"—",SUMPRODUCT(1/(1+$A8)^(DCF!$A$15:$A$19-IF(DCF!$B$10="Yes",0.5,0)),DCF!$C$15:$C$19)+(DCF!$C$19*(1+D$3)/($A8-D$3))/(1+$A8)^(5-IF(DCF!$B$10="Yes",0.5,0)))</f>
        <v>8995152.62734388</v>
      </c>
      <c r="E8" s="16" t="n">
        <f aca="false">IF(E$3&gt;=$A8,"—",SUMPRODUCT(1/(1+$A8)^(DCF!$A$15:$A$19-IF(DCF!$B$10="Yes",0.5,0)),DCF!$C$15:$C$19)+(DCF!$C$19*(1+E$3)/($A8-E$3))/(1+$A8)^(5-IF(DCF!$B$10="Yes",0.5,0)))</f>
        <v>9267653.87118074</v>
      </c>
      <c r="F8" s="16" t="n">
        <f aca="false">IF(F$3&gt;=$A8,"—",SUMPRODUCT(1/(1+$A8)^(DCF!$A$15:$A$19-IF(DCF!$B$10="Yes",0.5,0)),DCF!$C$15:$C$19)+(DCF!$C$19*(1+F$3)/($A8-F$3))/(1+$A8)^(5-IF(DCF!$B$10="Yes",0.5,0)))</f>
        <v>9566357.15769421</v>
      </c>
    </row>
    <row r="10" customFormat="false" ht="15" hidden="false" customHeight="false" outlineLevel="0" collapsed="false">
      <c r="A10" s="2"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2026-09-22T14:24:22Z</dcterms:created>
  <dc:creator>openpyxl</dc:creator>
  <dc:description/>
  <dc:language>en-US</dc:language>
  <cp:lastModifiedBy/>
  <dcterms:modified xsi:type="dcterms:W3CDTF">2026-09-22T14:24:22Z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