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arrying cost" sheetId="2" state="visible" r:id="rId4"/>
    <sheet name="Ledger"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<sst xmlns="http://schemas.openxmlformats.org/spreadsheetml/2006/main" count="93" uniqueCount="79">
  <si>
    <t xml:space="preserve">Inventory carrying cost workbook</t>
  </si>
  <si>
    <t xml:space="preserve">Calcority. Build your carrying cost rate from the ledger, split it into avoidable and fixed cost, and see per-unit cost and what a cut in stock would save.</t>
  </si>
  <si>
    <t xml:space="preserve">How to use</t>
  </si>
  <si>
    <t xml:space="preserve">1</t>
  </si>
  <si>
    <t xml:space="preserve">Ledger tab: list the costs of holding stock, each with its annual total, the share of it that is attributable to inventory (for example the share of the warehouse the stock occupies) and its category: Storage, Service or Risk.</t>
  </si>
  <si>
    <t xml:space="preserve">2</t>
  </si>
  <si>
    <t xml:space="preserve">Carrying cost tab: enter average inventory, cost of goods sold, revenue and the cost of capital, then the share of each bucket that falls if you hold less stock. Storage, service and risk come from the Ledger tab.</t>
  </si>
  <si>
    <t xml:space="preserve">3</t>
  </si>
  <si>
    <t xml:space="preserve">The tab shows the carrying cost rate, the avoidable rate, the cost per unit, the months of shelf time that erase a margin, and what a cut in inventory would really save.</t>
  </si>
  <si>
    <t xml:space="preserve">Colors</t>
  </si>
  <si>
    <t xml:space="preserve">Blue on yellow = you type. Black = formula. The starting values are illustrations of a distributor with $500,000 of stock.</t>
  </si>
  <si>
    <t xml:space="preserve">Definitions</t>
  </si>
  <si>
    <t xml:space="preserve">Carrying cost</t>
  </si>
  <si>
    <t xml:space="preserve">Capital + storage + service + risk, per year. Rate = carrying cost ÷ average inventory value.</t>
  </si>
  <si>
    <t xml:space="preserve">Avoidable cost</t>
  </si>
  <si>
    <t xml:space="preserve">Each bucket times the share of it that falls if you hold less stock. Rent on space you cannot give back is fixed.</t>
  </si>
  <si>
    <t xml:space="preserve">Months to erase margin</t>
  </si>
  <si>
    <t xml:space="preserve">Margin per unit ÷ (unit cost × carrying rate ÷ 12).</t>
  </si>
  <si>
    <t xml:space="preserve">Not included</t>
  </si>
  <si>
    <t xml:space="preserve">Ordering, setup and receiving costs belong in an order-quantity model. Depreciation of equipment is included only if you put it in the ledger.</t>
  </si>
  <si>
    <t xml:space="preserve">Disclaimer</t>
  </si>
  <si>
    <t xml:space="preserve">Planning aid, not financial or accounting advice. Published ranges such as 20% to 30% are unsourced rules of thumb.</t>
  </si>
  <si>
    <t xml:space="preserve">Carrying cost (example values: overwrite)</t>
  </si>
  <si>
    <t xml:space="preserve">Your inventory</t>
  </si>
  <si>
    <t xml:space="preserve">Average inventory value, at cost</t>
  </si>
  <si>
    <t xml:space="preserve">Annual cost of goods sold</t>
  </si>
  <si>
    <t xml:space="preserve">Annual revenue</t>
  </si>
  <si>
    <t xml:space="preserve">Cost of the cash tied up in stock (per year)</t>
  </si>
  <si>
    <t xml:space="preserve">Share of each bucket that falls if you hold less stock</t>
  </si>
  <si>
    <t xml:space="preserve">Capital</t>
  </si>
  <si>
    <t xml:space="preserve">Storage</t>
  </si>
  <si>
    <t xml:space="preserve">Service</t>
  </si>
  <si>
    <t xml:space="preserve">Risk</t>
  </si>
  <si>
    <t xml:space="preserve">One product, and a cut to test</t>
  </si>
  <si>
    <t xml:space="preserve">Unit cost</t>
  </si>
  <si>
    <t xml:space="preserve">Selling price</t>
  </si>
  <si>
    <t xml:space="preserve">Cut average inventory by</t>
  </si>
  <si>
    <t xml:space="preserve">Carrying cost by bucket</t>
  </si>
  <si>
    <t xml:space="preserve">Bucket</t>
  </si>
  <si>
    <t xml:space="preserve">Annual cost</t>
  </si>
  <si>
    <t xml:space="preserve">Rate on stock</t>
  </si>
  <si>
    <t xml:space="preserve">Avoidable share</t>
  </si>
  <si>
    <t xml:space="preserve">Total</t>
  </si>
  <si>
    <t xml:space="preserve">Results</t>
  </si>
  <si>
    <t xml:space="preserve">Carrying cost rate</t>
  </si>
  <si>
    <t xml:space="preserve">Avoidable rate</t>
  </si>
  <si>
    <t xml:space="preserve">Fixed cost that does not fall with the stock</t>
  </si>
  <si>
    <t xml:space="preserve">Carrying cost as a share of cost of goods sold</t>
  </si>
  <si>
    <t xml:space="preserve">Carrying cost as a share of revenue</t>
  </si>
  <si>
    <t xml:space="preserve">Inventory turns a year</t>
  </si>
  <si>
    <t xml:space="preserve">Days of inventory</t>
  </si>
  <si>
    <t xml:space="preserve">Carrying cost per unit, per year</t>
  </si>
  <si>
    <t xml:space="preserve">Carrying cost per unit, per month</t>
  </si>
  <si>
    <t xml:space="preserve">Margin per unit</t>
  </si>
  <si>
    <t xml:space="preserve">Months on the shelf that erase the margin</t>
  </si>
  <si>
    <t xml:space="preserve">Cash released by the cut</t>
  </si>
  <si>
    <t xml:space="preserve">Carrying cost saved: avoidable costs only</t>
  </si>
  <si>
    <t xml:space="preserve">What a flat rate would claim</t>
  </si>
  <si>
    <t xml:space="preserve">Overstatement by the flat rate</t>
  </si>
  <si>
    <t xml:space="preserve">Stock released by removing one day of inventory</t>
  </si>
  <si>
    <t xml:space="preserve">Carrying cost saved a year by removing one day</t>
  </si>
  <si>
    <t xml:space="preserve">Months until holding cost erases the margin, by gross margin</t>
  </si>
  <si>
    <t xml:space="preserve">If the cost of capital were different</t>
  </si>
  <si>
    <t xml:space="preserve">Capital rate</t>
  </si>
  <si>
    <t xml:space="preserve">Rate on the stock</t>
  </si>
  <si>
    <t xml:space="preserve">Costs of holding stock, from the books (example values: overwrite)</t>
  </si>
  <si>
    <t xml:space="preserve">Cost</t>
  </si>
  <si>
    <t xml:space="preserve">Annual total</t>
  </si>
  <si>
    <t xml:space="preserve">Share attributable to inventory</t>
  </si>
  <si>
    <t xml:space="preserve">Category</t>
  </si>
  <si>
    <t xml:space="preserve">Attributable cost</t>
  </si>
  <si>
    <t xml:space="preserve">Warehouse rent</t>
  </si>
  <si>
    <t xml:space="preserve">Utilities</t>
  </si>
  <si>
    <t xml:space="preserve">Handling and stock-room labor</t>
  </si>
  <si>
    <t xml:space="preserve">Insurance on stock</t>
  </si>
  <si>
    <t xml:space="preserve">Property or inventory tax</t>
  </si>
  <si>
    <t xml:space="preserve">Inventory system and counts</t>
  </si>
  <si>
    <t xml:space="preserve">Shrinkage</t>
  </si>
  <si>
    <t xml:space="preserve">Obsolescence and write-offs</t>
  </si>
</sst>
</file>

<file path=xl/styles.xml><?xml version="1.0" encoding="utf-8"?>
<styleSheet xmlns="http://schemas.openxmlformats.org/spreadsheetml/2006/main">
  <numFmts count="8">
    <numFmt numFmtId="164" formatCode="General"/>
    <numFmt numFmtId="165" formatCode="\$#,##0"/>
    <numFmt numFmtId="166" formatCode="0.0%"/>
    <numFmt numFmtId="167" formatCode="0%"/>
    <numFmt numFmtId="168" formatCode="\$#,##0.00"/>
    <numFmt numFmtId="169" formatCode="0.00"/>
    <numFmt numFmtId="170" formatCode="0.0"/>
    <numFmt numFmtId="171" formatCode="\$#,##0.00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5" t="s">
        <v>9</v>
      </c>
      <c r="B8" s="6" t="s">
        <v>10</v>
      </c>
    </row>
    <row r="9" customFormat="false" ht="15.75" hidden="false" customHeight="true" outlineLevel="0" collapsed="false">
      <c r="A9" s="3" t="s">
        <v>11</v>
      </c>
      <c r="B9" s="4"/>
    </row>
    <row r="10" customFormat="false" ht="15.75" hidden="false" customHeight="true" outlineLevel="0" collapsed="false">
      <c r="A10" s="5" t="s">
        <v>12</v>
      </c>
      <c r="B10" s="6" t="s">
        <v>13</v>
      </c>
    </row>
    <row r="11" customFormat="false" ht="30" hidden="false" customHeight="true" outlineLevel="0" collapsed="false">
      <c r="A11" s="5" t="s">
        <v>14</v>
      </c>
      <c r="B11" s="6" t="s">
        <v>15</v>
      </c>
    </row>
    <row r="12" customFormat="false" ht="15.75" hidden="false" customHeight="true" outlineLevel="0" collapsed="false">
      <c r="A12" s="5" t="s">
        <v>16</v>
      </c>
      <c r="B12" s="6" t="s">
        <v>17</v>
      </c>
    </row>
    <row r="13" customFormat="false" ht="30" hidden="false" customHeight="true" outlineLevel="0" collapsed="false">
      <c r="A13" s="5" t="s">
        <v>18</v>
      </c>
      <c r="B13" s="6" t="s">
        <v>19</v>
      </c>
    </row>
    <row r="14" customFormat="false" ht="30" hidden="false" customHeight="true" outlineLevel="0" collapsed="false">
      <c r="A14" s="5" t="s">
        <v>20</v>
      </c>
      <c r="B14" s="6"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5" min="3" style="0" width="16"/>
  </cols>
  <sheetData>
    <row r="1" customFormat="false" ht="17.35" hidden="false" customHeight="false" outlineLevel="0" collapsed="false">
      <c r="A1" s="1" t="s">
        <v>22</v>
      </c>
    </row>
    <row r="3" customFormat="false" ht="15" hidden="false" customHeight="false" outlineLevel="0" collapsed="false">
      <c r="A3" s="3" t="s">
        <v>23</v>
      </c>
      <c r="B3" s="7"/>
    </row>
    <row r="4" customFormat="false" ht="15" hidden="false" customHeight="false" outlineLevel="0" collapsed="false">
      <c r="A4" s="8" t="s">
        <v>24</v>
      </c>
      <c r="B4" s="9" t="n">
        <v>500000</v>
      </c>
    </row>
    <row r="5" customFormat="false" ht="15" hidden="false" customHeight="false" outlineLevel="0" collapsed="false">
      <c r="A5" s="8" t="s">
        <v>25</v>
      </c>
      <c r="B5" s="9" t="n">
        <v>3000000</v>
      </c>
    </row>
    <row r="6" customFormat="false" ht="15" hidden="false" customHeight="false" outlineLevel="0" collapsed="false">
      <c r="A6" s="8" t="s">
        <v>26</v>
      </c>
      <c r="B6" s="9" t="n">
        <v>3750000</v>
      </c>
    </row>
    <row r="7" customFormat="false" ht="15" hidden="false" customHeight="false" outlineLevel="0" collapsed="false">
      <c r="A7" s="8" t="s">
        <v>27</v>
      </c>
      <c r="B7" s="10" t="n">
        <v>0.1</v>
      </c>
    </row>
    <row r="9" customFormat="false" ht="15" hidden="false" customHeight="false" outlineLevel="0" collapsed="false">
      <c r="A9" s="3" t="s">
        <v>28</v>
      </c>
      <c r="B9" s="7"/>
    </row>
    <row r="10" customFormat="false" ht="15" hidden="false" customHeight="false" outlineLevel="0" collapsed="false">
      <c r="A10" s="8" t="s">
        <v>29</v>
      </c>
      <c r="B10" s="11" t="n">
        <v>1</v>
      </c>
    </row>
    <row r="11" customFormat="false" ht="15" hidden="false" customHeight="false" outlineLevel="0" collapsed="false">
      <c r="A11" s="8" t="s">
        <v>30</v>
      </c>
      <c r="B11" s="11" t="n">
        <v>0.25</v>
      </c>
    </row>
    <row r="12" customFormat="false" ht="15" hidden="false" customHeight="false" outlineLevel="0" collapsed="false">
      <c r="A12" s="8" t="s">
        <v>31</v>
      </c>
      <c r="B12" s="11" t="n">
        <v>0.6</v>
      </c>
    </row>
    <row r="13" customFormat="false" ht="15" hidden="false" customHeight="false" outlineLevel="0" collapsed="false">
      <c r="A13" s="8" t="s">
        <v>32</v>
      </c>
      <c r="B13" s="11" t="n">
        <v>1</v>
      </c>
    </row>
    <row r="15" customFormat="false" ht="15" hidden="false" customHeight="false" outlineLevel="0" collapsed="false">
      <c r="A15" s="3" t="s">
        <v>33</v>
      </c>
      <c r="B15" s="7"/>
    </row>
    <row r="16" customFormat="false" ht="15" hidden="false" customHeight="false" outlineLevel="0" collapsed="false">
      <c r="A16" s="8" t="s">
        <v>34</v>
      </c>
      <c r="B16" s="12" t="n">
        <v>20</v>
      </c>
    </row>
    <row r="17" customFormat="false" ht="15" hidden="false" customHeight="false" outlineLevel="0" collapsed="false">
      <c r="A17" s="8" t="s">
        <v>35</v>
      </c>
      <c r="B17" s="12" t="n">
        <v>25</v>
      </c>
    </row>
    <row r="18" customFormat="false" ht="15" hidden="false" customHeight="false" outlineLevel="0" collapsed="false">
      <c r="A18" s="8" t="s">
        <v>36</v>
      </c>
      <c r="B18" s="11" t="n">
        <v>0.2</v>
      </c>
    </row>
    <row r="20" customFormat="false" ht="15" hidden="false" customHeight="false" outlineLevel="0" collapsed="false">
      <c r="A20" s="3" t="s">
        <v>37</v>
      </c>
      <c r="B20" s="7"/>
    </row>
    <row r="21" customFormat="false" ht="15" hidden="false" customHeight="false" outlineLevel="0" collapsed="false">
      <c r="A21" s="13" t="s">
        <v>38</v>
      </c>
      <c r="B21" s="13" t="s">
        <v>39</v>
      </c>
      <c r="C21" s="13" t="s">
        <v>40</v>
      </c>
      <c r="D21" s="13" t="s">
        <v>41</v>
      </c>
      <c r="E21" s="13" t="s">
        <v>14</v>
      </c>
    </row>
    <row r="22" customFormat="false" ht="15" hidden="false" customHeight="false" outlineLevel="0" collapsed="false">
      <c r="A22" s="14" t="s">
        <v>29</v>
      </c>
      <c r="B22" s="15" t="n">
        <f aca="false">B4*B7</f>
        <v>50000</v>
      </c>
      <c r="C22" s="16" t="n">
        <f aca="false">IF($B$4&gt;0,B22/$B$4,0)</f>
        <v>0.1</v>
      </c>
      <c r="D22" s="17" t="n">
        <f aca="false">B10</f>
        <v>1</v>
      </c>
      <c r="E22" s="15" t="n">
        <f aca="false">B22*D22</f>
        <v>50000</v>
      </c>
    </row>
    <row r="23" customFormat="false" ht="15" hidden="false" customHeight="false" outlineLevel="0" collapsed="false">
      <c r="A23" s="14" t="s">
        <v>30</v>
      </c>
      <c r="B23" s="15" t="n">
        <f aca="false">SUMIFS(Ledger!$E$4:$E$33,Ledger!$D$4:$D$33,"Storage")</f>
        <v>32000</v>
      </c>
      <c r="C23" s="16" t="n">
        <f aca="false">IF($B$4&gt;0,B23/$B$4,0)</f>
        <v>0.064</v>
      </c>
      <c r="D23" s="17" t="n">
        <f aca="false">B11</f>
        <v>0.25</v>
      </c>
      <c r="E23" s="15" t="n">
        <f aca="false">B23*D23</f>
        <v>8000</v>
      </c>
    </row>
    <row r="24" customFormat="false" ht="15" hidden="false" customHeight="false" outlineLevel="0" collapsed="false">
      <c r="A24" s="14" t="s">
        <v>31</v>
      </c>
      <c r="B24" s="15" t="n">
        <f aca="false">SUMIFS(Ledger!$E$4:$E$33,Ledger!$D$4:$D$33,"Service")</f>
        <v>13000</v>
      </c>
      <c r="C24" s="16" t="n">
        <f aca="false">IF($B$4&gt;0,B24/$B$4,0)</f>
        <v>0.026</v>
      </c>
      <c r="D24" s="17" t="n">
        <f aca="false">B12</f>
        <v>0.6</v>
      </c>
      <c r="E24" s="15" t="n">
        <f aca="false">B24*D24</f>
        <v>7800</v>
      </c>
    </row>
    <row r="25" customFormat="false" ht="15" hidden="false" customHeight="false" outlineLevel="0" collapsed="false">
      <c r="A25" s="14" t="s">
        <v>32</v>
      </c>
      <c r="B25" s="15" t="n">
        <f aca="false">SUMIFS(Ledger!$E$4:$E$33,Ledger!$D$4:$D$33,"Risk")</f>
        <v>36000</v>
      </c>
      <c r="C25" s="16" t="n">
        <f aca="false">IF($B$4&gt;0,B25/$B$4,0)</f>
        <v>0.072</v>
      </c>
      <c r="D25" s="17" t="n">
        <f aca="false">B13</f>
        <v>1</v>
      </c>
      <c r="E25" s="15" t="n">
        <f aca="false">B25*D25</f>
        <v>36000</v>
      </c>
    </row>
    <row r="26" customFormat="false" ht="15" hidden="false" customHeight="false" outlineLevel="0" collapsed="false">
      <c r="A26" s="5" t="s">
        <v>42</v>
      </c>
      <c r="B26" s="18" t="n">
        <f aca="false">SUM(B22:B25)</f>
        <v>131000</v>
      </c>
      <c r="C26" s="19" t="n">
        <f aca="false">IF($B$4&gt;0,B26/$B$4,0)</f>
        <v>0.262</v>
      </c>
      <c r="E26" s="18" t="n">
        <f aca="false">SUM(E22:E25)</f>
        <v>101800</v>
      </c>
    </row>
    <row r="28" customFormat="false" ht="15" hidden="false" customHeight="false" outlineLevel="0" collapsed="false">
      <c r="A28" s="3" t="s">
        <v>43</v>
      </c>
      <c r="B28" s="7"/>
    </row>
    <row r="29" customFormat="false" ht="15" hidden="false" customHeight="false" outlineLevel="0" collapsed="false">
      <c r="A29" s="5" t="s">
        <v>44</v>
      </c>
      <c r="B29" s="19" t="n">
        <f aca="false">C26</f>
        <v>0.262</v>
      </c>
    </row>
    <row r="30" customFormat="false" ht="15" hidden="false" customHeight="false" outlineLevel="0" collapsed="false">
      <c r="A30" s="8" t="s">
        <v>45</v>
      </c>
      <c r="B30" s="16" t="n">
        <f aca="false">IF(B4&gt;0,E26/B4,0)</f>
        <v>0.2036</v>
      </c>
    </row>
    <row r="31" customFormat="false" ht="15" hidden="false" customHeight="false" outlineLevel="0" collapsed="false">
      <c r="A31" s="8" t="s">
        <v>46</v>
      </c>
      <c r="B31" s="15" t="n">
        <f aca="false">B26-E26</f>
        <v>29200</v>
      </c>
    </row>
    <row r="32" customFormat="false" ht="15" hidden="false" customHeight="false" outlineLevel="0" collapsed="false">
      <c r="A32" s="8" t="s">
        <v>47</v>
      </c>
      <c r="B32" s="16" t="n">
        <f aca="false">IF(B5&gt;0,B26/B5,0)</f>
        <v>0.0436666666666667</v>
      </c>
    </row>
    <row r="33" customFormat="false" ht="15" hidden="false" customHeight="false" outlineLevel="0" collapsed="false">
      <c r="A33" s="8" t="s">
        <v>48</v>
      </c>
      <c r="B33" s="16" t="n">
        <f aca="false">IF(B6&gt;0,B26/B6,0)</f>
        <v>0.0349333333333333</v>
      </c>
    </row>
    <row r="34" customFormat="false" ht="15" hidden="false" customHeight="false" outlineLevel="0" collapsed="false">
      <c r="A34" s="8" t="s">
        <v>49</v>
      </c>
      <c r="B34" s="20" t="n">
        <f aca="false">IF(B4&gt;0,B5/B4,0)</f>
        <v>6</v>
      </c>
    </row>
    <row r="35" customFormat="false" ht="15" hidden="false" customHeight="false" outlineLevel="0" collapsed="false">
      <c r="A35" s="8" t="s">
        <v>50</v>
      </c>
      <c r="B35" s="21" t="n">
        <f aca="false">IF(B5&gt;0,B4/B5*365,0)</f>
        <v>60.8333333333333</v>
      </c>
    </row>
    <row r="36" customFormat="false" ht="15" hidden="false" customHeight="false" outlineLevel="0" collapsed="false">
      <c r="A36" s="8" t="s">
        <v>51</v>
      </c>
      <c r="B36" s="22" t="n">
        <f aca="false">B16*B29</f>
        <v>5.24</v>
      </c>
    </row>
    <row r="37" customFormat="false" ht="15" hidden="false" customHeight="false" outlineLevel="0" collapsed="false">
      <c r="A37" s="8" t="s">
        <v>52</v>
      </c>
      <c r="B37" s="23" t="n">
        <f aca="false">B36/12</f>
        <v>0.436666666666667</v>
      </c>
    </row>
    <row r="38" customFormat="false" ht="15" hidden="false" customHeight="false" outlineLevel="0" collapsed="false">
      <c r="A38" s="8" t="s">
        <v>53</v>
      </c>
      <c r="B38" s="22" t="n">
        <f aca="false">B17-B16</f>
        <v>5</v>
      </c>
    </row>
    <row r="39" customFormat="false" ht="15" hidden="false" customHeight="false" outlineLevel="0" collapsed="false">
      <c r="A39" s="8" t="s">
        <v>54</v>
      </c>
      <c r="B39" s="21" t="n">
        <f aca="false">IF(AND(B37&gt;0,B38&gt;0),B38/B37,"")</f>
        <v>11.4503816793893</v>
      </c>
    </row>
    <row r="40" customFormat="false" ht="15" hidden="false" customHeight="false" outlineLevel="0" collapsed="false">
      <c r="A40" s="8" t="s">
        <v>55</v>
      </c>
      <c r="B40" s="15" t="n">
        <f aca="false">B4*B18</f>
        <v>100000</v>
      </c>
    </row>
    <row r="41" customFormat="false" ht="15" hidden="false" customHeight="false" outlineLevel="0" collapsed="false">
      <c r="A41" s="5" t="s">
        <v>56</v>
      </c>
      <c r="B41" s="18" t="n">
        <f aca="false">E26*B18</f>
        <v>20360</v>
      </c>
    </row>
    <row r="42" customFormat="false" ht="15" hidden="false" customHeight="false" outlineLevel="0" collapsed="false">
      <c r="A42" s="8" t="s">
        <v>57</v>
      </c>
      <c r="B42" s="15" t="n">
        <f aca="false">B26*B18</f>
        <v>26200</v>
      </c>
    </row>
    <row r="43" customFormat="false" ht="15" hidden="false" customHeight="false" outlineLevel="0" collapsed="false">
      <c r="A43" s="8" t="s">
        <v>58</v>
      </c>
      <c r="B43" s="16" t="n">
        <f aca="false">IF(E26&gt;0,B26/E26-1,0)</f>
        <v>0.286836935166994</v>
      </c>
    </row>
    <row r="44" customFormat="false" ht="15" hidden="false" customHeight="false" outlineLevel="0" collapsed="false">
      <c r="A44" s="8" t="s">
        <v>59</v>
      </c>
      <c r="B44" s="15" t="n">
        <f aca="false">B5/365</f>
        <v>8219.17808219178</v>
      </c>
    </row>
    <row r="45" customFormat="false" ht="15" hidden="false" customHeight="false" outlineLevel="0" collapsed="false">
      <c r="A45" s="8" t="s">
        <v>60</v>
      </c>
      <c r="B45" s="15" t="n">
        <f aca="false">B44*B30</f>
        <v>1673.42465753425</v>
      </c>
    </row>
    <row r="47" customFormat="false" ht="15" hidden="false" customHeight="false" outlineLevel="0" collapsed="false">
      <c r="A47" s="3" t="s">
        <v>61</v>
      </c>
      <c r="B47" s="7"/>
    </row>
    <row r="48" customFormat="false" ht="15" hidden="false" customHeight="false" outlineLevel="0" collapsed="false">
      <c r="A48" s="11" t="n">
        <v>0.2</v>
      </c>
      <c r="B48" s="21" t="n">
        <f aca="false">IF($B$29&gt;0,A48/((1-A48)*($B$29/12)),0)</f>
        <v>11.4503816793893</v>
      </c>
    </row>
    <row r="49" customFormat="false" ht="15" hidden="false" customHeight="false" outlineLevel="0" collapsed="false">
      <c r="A49" s="11" t="n">
        <v>0.3</v>
      </c>
      <c r="B49" s="21" t="n">
        <f aca="false">IF($B$29&gt;0,A49/((1-A49)*($B$29/12)),0)</f>
        <v>19.629225736096</v>
      </c>
    </row>
    <row r="50" customFormat="false" ht="15" hidden="false" customHeight="false" outlineLevel="0" collapsed="false">
      <c r="A50" s="11" t="n">
        <v>0.4</v>
      </c>
      <c r="B50" s="21" t="n">
        <f aca="false">IF($B$29&gt;0,A50/((1-A50)*($B$29/12)),0)</f>
        <v>30.5343511450382</v>
      </c>
    </row>
    <row r="51" customFormat="false" ht="15" hidden="false" customHeight="false" outlineLevel="0" collapsed="false">
      <c r="A51" s="11" t="n">
        <v>0.5</v>
      </c>
      <c r="B51" s="21" t="n">
        <f aca="false">IF($B$29&gt;0,A51/((1-A51)*($B$29/12)),0)</f>
        <v>45.8015267175573</v>
      </c>
    </row>
    <row r="53" customFormat="false" ht="15" hidden="false" customHeight="false" outlineLevel="0" collapsed="false">
      <c r="A53" s="3" t="s">
        <v>62</v>
      </c>
      <c r="B53" s="7"/>
    </row>
    <row r="54" customFormat="false" ht="15" hidden="false" customHeight="false" outlineLevel="0" collapsed="false">
      <c r="A54" s="13" t="s">
        <v>63</v>
      </c>
      <c r="B54" s="13" t="s">
        <v>12</v>
      </c>
      <c r="C54" s="13" t="s">
        <v>64</v>
      </c>
    </row>
    <row r="55" customFormat="false" ht="15" hidden="false" customHeight="false" outlineLevel="0" collapsed="false">
      <c r="A55" s="11" t="n">
        <v>0.04</v>
      </c>
      <c r="B55" s="15" t="n">
        <f aca="false">$B$4*A55+$B$23+$B$24+$B$25</f>
        <v>101000</v>
      </c>
      <c r="C55" s="16" t="n">
        <f aca="false">IF($B$4&gt;0,B55/$B$4,0)</f>
        <v>0.202</v>
      </c>
    </row>
    <row r="56" customFormat="false" ht="15" hidden="false" customHeight="false" outlineLevel="0" collapsed="false">
      <c r="A56" s="11" t="n">
        <v>0.06</v>
      </c>
      <c r="B56" s="15" t="n">
        <f aca="false">$B$4*A56+$B$23+$B$24+$B$25</f>
        <v>111000</v>
      </c>
      <c r="C56" s="16" t="n">
        <f aca="false">IF($B$4&gt;0,B56/$B$4,0)</f>
        <v>0.222</v>
      </c>
    </row>
    <row r="57" customFormat="false" ht="15" hidden="false" customHeight="false" outlineLevel="0" collapsed="false">
      <c r="A57" s="11" t="n">
        <v>0.08</v>
      </c>
      <c r="B57" s="15" t="n">
        <f aca="false">$B$4*A57+$B$23+$B$24+$B$25</f>
        <v>121000</v>
      </c>
      <c r="C57" s="16" t="n">
        <f aca="false">IF($B$4&gt;0,B57/$B$4,0)</f>
        <v>0.242</v>
      </c>
    </row>
    <row r="58" customFormat="false" ht="15" hidden="false" customHeight="false" outlineLevel="0" collapsed="false">
      <c r="A58" s="11" t="n">
        <v>0.1</v>
      </c>
      <c r="B58" s="15" t="n">
        <f aca="false">$B$4*A58+$B$23+$B$24+$B$25</f>
        <v>131000</v>
      </c>
      <c r="C58" s="16" t="n">
        <f aca="false">IF($B$4&gt;0,B58/$B$4,0)</f>
        <v>0.262</v>
      </c>
    </row>
    <row r="59" customFormat="false" ht="15" hidden="false" customHeight="false" outlineLevel="0" collapsed="false">
      <c r="A59" s="11" t="n">
        <v>0.12</v>
      </c>
      <c r="B59" s="15" t="n">
        <f aca="false">$B$4*A59+$B$23+$B$24+$B$25</f>
        <v>141000</v>
      </c>
      <c r="C59" s="16" t="n">
        <f aca="false">IF($B$4&gt;0,B59/$B$4,0)</f>
        <v>0.282</v>
      </c>
    </row>
    <row r="60" customFormat="false" ht="15" hidden="false" customHeight="false" outlineLevel="0" collapsed="false">
      <c r="A60" s="11" t="n">
        <v>0.14</v>
      </c>
      <c r="B60" s="15" t="n">
        <f aca="false">$B$4*A60+$B$23+$B$24+$B$25</f>
        <v>151000</v>
      </c>
      <c r="C60" s="16" t="n">
        <f aca="false">IF($B$4&gt;0,B60/$B$4,0)</f>
        <v>0.302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20"/>
    <col collapsed="false" customWidth="true" hidden="false" outlineLevel="0" max="4" min="4" style="0" width="14"/>
    <col collapsed="false" customWidth="true" hidden="false" outlineLevel="0" max="5" min="5" style="0" width="18"/>
  </cols>
  <sheetData>
    <row r="1" customFormat="false" ht="17.35" hidden="false" customHeight="false" outlineLevel="0" collapsed="false">
      <c r="A1" s="1" t="s">
        <v>65</v>
      </c>
    </row>
    <row r="3" customFormat="false" ht="31.5" hidden="false" customHeight="true" outlineLevel="0" collapsed="false">
      <c r="A3" s="24" t="s">
        <v>66</v>
      </c>
      <c r="B3" s="24" t="s">
        <v>67</v>
      </c>
      <c r="C3" s="24" t="s">
        <v>68</v>
      </c>
      <c r="D3" s="24" t="s">
        <v>69</v>
      </c>
      <c r="E3" s="24" t="s">
        <v>70</v>
      </c>
    </row>
    <row r="4" customFormat="false" ht="15" hidden="false" customHeight="false" outlineLevel="0" collapsed="false">
      <c r="A4" s="25" t="s">
        <v>71</v>
      </c>
      <c r="B4" s="9" t="n">
        <v>48000</v>
      </c>
      <c r="C4" s="11" t="n">
        <v>0.5</v>
      </c>
      <c r="D4" s="25" t="s">
        <v>30</v>
      </c>
      <c r="E4" s="15" t="n">
        <f aca="false">IF(B4="",0,B4*C4)</f>
        <v>24000</v>
      </c>
    </row>
    <row r="5" customFormat="false" ht="15" hidden="false" customHeight="false" outlineLevel="0" collapsed="false">
      <c r="A5" s="25" t="s">
        <v>72</v>
      </c>
      <c r="B5" s="9" t="n">
        <v>10000</v>
      </c>
      <c r="C5" s="11" t="n">
        <v>0.4</v>
      </c>
      <c r="D5" s="25" t="s">
        <v>30</v>
      </c>
      <c r="E5" s="15" t="n">
        <f aca="false">IF(B5="",0,B5*C5)</f>
        <v>4000</v>
      </c>
    </row>
    <row r="6" customFormat="false" ht="15" hidden="false" customHeight="false" outlineLevel="0" collapsed="false">
      <c r="A6" s="25" t="s">
        <v>73</v>
      </c>
      <c r="B6" s="9" t="n">
        <v>8000</v>
      </c>
      <c r="C6" s="11" t="n">
        <v>0.5</v>
      </c>
      <c r="D6" s="25" t="s">
        <v>30</v>
      </c>
      <c r="E6" s="15" t="n">
        <f aca="false">IF(B6="",0,B6*C6)</f>
        <v>4000</v>
      </c>
    </row>
    <row r="7" customFormat="false" ht="15" hidden="false" customHeight="false" outlineLevel="0" collapsed="false">
      <c r="A7" s="25" t="s">
        <v>74</v>
      </c>
      <c r="B7" s="9" t="n">
        <v>6000</v>
      </c>
      <c r="C7" s="11" t="n">
        <v>1</v>
      </c>
      <c r="D7" s="25" t="s">
        <v>31</v>
      </c>
      <c r="E7" s="15" t="n">
        <f aca="false">IF(B7="",0,B7*C7)</f>
        <v>6000</v>
      </c>
    </row>
    <row r="8" customFormat="false" ht="15" hidden="false" customHeight="false" outlineLevel="0" collapsed="false">
      <c r="A8" s="25" t="s">
        <v>75</v>
      </c>
      <c r="B8" s="9" t="n">
        <v>4000</v>
      </c>
      <c r="C8" s="11" t="n">
        <v>1</v>
      </c>
      <c r="D8" s="25" t="s">
        <v>31</v>
      </c>
      <c r="E8" s="15" t="n">
        <f aca="false">IF(B8="",0,B8*C8)</f>
        <v>4000</v>
      </c>
    </row>
    <row r="9" customFormat="false" ht="15" hidden="false" customHeight="false" outlineLevel="0" collapsed="false">
      <c r="A9" s="25" t="s">
        <v>76</v>
      </c>
      <c r="B9" s="9" t="n">
        <v>6000</v>
      </c>
      <c r="C9" s="11" t="n">
        <v>0.5</v>
      </c>
      <c r="D9" s="25" t="s">
        <v>31</v>
      </c>
      <c r="E9" s="15" t="n">
        <f aca="false">IF(B9="",0,B9*C9)</f>
        <v>3000</v>
      </c>
    </row>
    <row r="10" customFormat="false" ht="15" hidden="false" customHeight="false" outlineLevel="0" collapsed="false">
      <c r="A10" s="25" t="s">
        <v>77</v>
      </c>
      <c r="B10" s="9" t="n">
        <v>9000</v>
      </c>
      <c r="C10" s="11" t="n">
        <v>1</v>
      </c>
      <c r="D10" s="25" t="s">
        <v>32</v>
      </c>
      <c r="E10" s="15" t="n">
        <f aca="false">IF(B10="",0,B10*C10)</f>
        <v>9000</v>
      </c>
    </row>
    <row r="11" customFormat="false" ht="15" hidden="false" customHeight="false" outlineLevel="0" collapsed="false">
      <c r="A11" s="25" t="s">
        <v>78</v>
      </c>
      <c r="B11" s="9" t="n">
        <v>27000</v>
      </c>
      <c r="C11" s="11" t="n">
        <v>1</v>
      </c>
      <c r="D11" s="25" t="s">
        <v>32</v>
      </c>
      <c r="E11" s="15" t="n">
        <f aca="false">IF(B11="",0,B11*C11)</f>
        <v>27000</v>
      </c>
    </row>
    <row r="12" customFormat="false" ht="15" hidden="false" customHeight="false" outlineLevel="0" collapsed="false">
      <c r="A12" s="25"/>
      <c r="B12" s="9"/>
      <c r="C12" s="11"/>
      <c r="D12" s="25"/>
      <c r="E12" s="15" t="n">
        <f aca="false">IF(B12="",0,B12*C12)</f>
        <v>0</v>
      </c>
    </row>
    <row r="13" customFormat="false" ht="15" hidden="false" customHeight="false" outlineLevel="0" collapsed="false">
      <c r="A13" s="25"/>
      <c r="B13" s="9"/>
      <c r="C13" s="11"/>
      <c r="D13" s="25"/>
      <c r="E13" s="15" t="n">
        <f aca="false">IF(B13="",0,B13*C13)</f>
        <v>0</v>
      </c>
    </row>
    <row r="14" customFormat="false" ht="15" hidden="false" customHeight="false" outlineLevel="0" collapsed="false">
      <c r="A14" s="25"/>
      <c r="B14" s="9"/>
      <c r="C14" s="11"/>
      <c r="D14" s="25"/>
      <c r="E14" s="15" t="n">
        <f aca="false">IF(B14="",0,B14*C14)</f>
        <v>0</v>
      </c>
    </row>
    <row r="15" customFormat="false" ht="15" hidden="false" customHeight="false" outlineLevel="0" collapsed="false">
      <c r="A15" s="25"/>
      <c r="B15" s="9"/>
      <c r="C15" s="11"/>
      <c r="D15" s="25"/>
      <c r="E15" s="15" t="n">
        <f aca="false">IF(B15="",0,B15*C15)</f>
        <v>0</v>
      </c>
    </row>
    <row r="16" customFormat="false" ht="15" hidden="false" customHeight="false" outlineLevel="0" collapsed="false">
      <c r="A16" s="25"/>
      <c r="B16" s="9"/>
      <c r="C16" s="11"/>
      <c r="D16" s="25"/>
      <c r="E16" s="15" t="n">
        <f aca="false">IF(B16="",0,B16*C16)</f>
        <v>0</v>
      </c>
    </row>
    <row r="17" customFormat="false" ht="15" hidden="false" customHeight="false" outlineLevel="0" collapsed="false">
      <c r="A17" s="25"/>
      <c r="B17" s="9"/>
      <c r="C17" s="11"/>
      <c r="D17" s="25"/>
      <c r="E17" s="15" t="n">
        <f aca="false">IF(B17="",0,B17*C17)</f>
        <v>0</v>
      </c>
    </row>
    <row r="18" customFormat="false" ht="15" hidden="false" customHeight="false" outlineLevel="0" collapsed="false">
      <c r="A18" s="25"/>
      <c r="B18" s="9"/>
      <c r="C18" s="11"/>
      <c r="D18" s="25"/>
      <c r="E18" s="15" t="n">
        <f aca="false">IF(B18="",0,B18*C18)</f>
        <v>0</v>
      </c>
    </row>
    <row r="19" customFormat="false" ht="15" hidden="false" customHeight="false" outlineLevel="0" collapsed="false">
      <c r="A19" s="25"/>
      <c r="B19" s="9"/>
      <c r="C19" s="11"/>
      <c r="D19" s="25"/>
      <c r="E19" s="15" t="n">
        <f aca="false">IF(B19="",0,B19*C19)</f>
        <v>0</v>
      </c>
    </row>
    <row r="20" customFormat="false" ht="15" hidden="false" customHeight="false" outlineLevel="0" collapsed="false">
      <c r="A20" s="25"/>
      <c r="B20" s="9"/>
      <c r="C20" s="11"/>
      <c r="D20" s="25"/>
      <c r="E20" s="15" t="n">
        <f aca="false">IF(B20="",0,B20*C20)</f>
        <v>0</v>
      </c>
    </row>
    <row r="21" customFormat="false" ht="15" hidden="false" customHeight="false" outlineLevel="0" collapsed="false">
      <c r="A21" s="25"/>
      <c r="B21" s="9"/>
      <c r="C21" s="11"/>
      <c r="D21" s="25"/>
      <c r="E21" s="15" t="n">
        <f aca="false">IF(B21="",0,B21*C21)</f>
        <v>0</v>
      </c>
    </row>
    <row r="22" customFormat="false" ht="15" hidden="false" customHeight="false" outlineLevel="0" collapsed="false">
      <c r="A22" s="25"/>
      <c r="B22" s="9"/>
      <c r="C22" s="11"/>
      <c r="D22" s="25"/>
      <c r="E22" s="15" t="n">
        <f aca="false">IF(B22="",0,B22*C22)</f>
        <v>0</v>
      </c>
    </row>
    <row r="23" customFormat="false" ht="15" hidden="false" customHeight="false" outlineLevel="0" collapsed="false">
      <c r="A23" s="25"/>
      <c r="B23" s="9"/>
      <c r="C23" s="11"/>
      <c r="D23" s="25"/>
      <c r="E23" s="15" t="n">
        <f aca="false">IF(B23="",0,B23*C23)</f>
        <v>0</v>
      </c>
    </row>
    <row r="24" customFormat="false" ht="15" hidden="false" customHeight="false" outlineLevel="0" collapsed="false">
      <c r="A24" s="25"/>
      <c r="B24" s="9"/>
      <c r="C24" s="11"/>
      <c r="D24" s="25"/>
      <c r="E24" s="15" t="n">
        <f aca="false">IF(B24="",0,B24*C24)</f>
        <v>0</v>
      </c>
    </row>
    <row r="25" customFormat="false" ht="15" hidden="false" customHeight="false" outlineLevel="0" collapsed="false">
      <c r="A25" s="25"/>
      <c r="B25" s="9"/>
      <c r="C25" s="11"/>
      <c r="D25" s="25"/>
      <c r="E25" s="15" t="n">
        <f aca="false">IF(B25="",0,B25*C25)</f>
        <v>0</v>
      </c>
    </row>
    <row r="26" customFormat="false" ht="15" hidden="false" customHeight="false" outlineLevel="0" collapsed="false">
      <c r="A26" s="25"/>
      <c r="B26" s="9"/>
      <c r="C26" s="11"/>
      <c r="D26" s="25"/>
      <c r="E26" s="15" t="n">
        <f aca="false">IF(B26="",0,B26*C26)</f>
        <v>0</v>
      </c>
    </row>
    <row r="27" customFormat="false" ht="15" hidden="false" customHeight="false" outlineLevel="0" collapsed="false">
      <c r="A27" s="25"/>
      <c r="B27" s="9"/>
      <c r="C27" s="11"/>
      <c r="D27" s="25"/>
      <c r="E27" s="15" t="n">
        <f aca="false">IF(B27="",0,B27*C27)</f>
        <v>0</v>
      </c>
    </row>
    <row r="28" customFormat="false" ht="15" hidden="false" customHeight="false" outlineLevel="0" collapsed="false">
      <c r="A28" s="25"/>
      <c r="B28" s="9"/>
      <c r="C28" s="11"/>
      <c r="D28" s="25"/>
      <c r="E28" s="15" t="n">
        <f aca="false">IF(B28="",0,B28*C28)</f>
        <v>0</v>
      </c>
    </row>
    <row r="29" customFormat="false" ht="15" hidden="false" customHeight="false" outlineLevel="0" collapsed="false">
      <c r="A29" s="25"/>
      <c r="B29" s="9"/>
      <c r="C29" s="11"/>
      <c r="D29" s="25"/>
      <c r="E29" s="15" t="n">
        <f aca="false">IF(B29="",0,B29*C29)</f>
        <v>0</v>
      </c>
    </row>
    <row r="30" customFormat="false" ht="15" hidden="false" customHeight="false" outlineLevel="0" collapsed="false">
      <c r="A30" s="25"/>
      <c r="B30" s="9"/>
      <c r="C30" s="11"/>
      <c r="D30" s="25"/>
      <c r="E30" s="15" t="n">
        <f aca="false">IF(B30="",0,B30*C30)</f>
        <v>0</v>
      </c>
    </row>
    <row r="31" customFormat="false" ht="15" hidden="false" customHeight="false" outlineLevel="0" collapsed="false">
      <c r="A31" s="25"/>
      <c r="B31" s="9"/>
      <c r="C31" s="11"/>
      <c r="D31" s="25"/>
      <c r="E31" s="15" t="n">
        <f aca="false">IF(B31="",0,B31*C31)</f>
        <v>0</v>
      </c>
    </row>
    <row r="32" customFormat="false" ht="15" hidden="false" customHeight="false" outlineLevel="0" collapsed="false">
      <c r="A32" s="25"/>
      <c r="B32" s="9"/>
      <c r="C32" s="11"/>
      <c r="D32" s="25"/>
      <c r="E32" s="15" t="n">
        <f aca="false">IF(B32="",0,B32*C32)</f>
        <v>0</v>
      </c>
    </row>
    <row r="33" customFormat="false" ht="15" hidden="false" customHeight="false" outlineLevel="0" collapsed="false">
      <c r="A33" s="25"/>
      <c r="B33" s="9"/>
      <c r="C33" s="11"/>
      <c r="D33" s="25"/>
      <c r="E33" s="15" t="n">
        <f aca="false">IF(B33="",0,B33*C33)</f>
        <v>0</v>
      </c>
    </row>
  </sheetData>
  <dataValidations count="1">
    <dataValidation allowBlank="false" errorStyle="stop" operator="between" showDropDown="false" showErrorMessage="false" showInputMessage="false" sqref="D4:D33" type="list">
      <formula1>"Storage,Service,Risk"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2026-09-21T15:54:05Z</dcterms:created>
  <dc:creator>openpyxl</dc:creator>
  <dc:description/>
  <dc:language>en-US</dc:language>
  <cp:lastModifiedBy/>
  <dcterms:modified xsi:type="dcterms:W3CDTF">2026-09-21T15:54:05Z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